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CHI\Website\Common platform docs\"/>
    </mc:Choice>
  </mc:AlternateContent>
  <bookViews>
    <workbookView xWindow="0" yWindow="0" windowWidth="19200" windowHeight="7815" tabRatio="833"/>
  </bookViews>
  <sheets>
    <sheet name="Cover" sheetId="16" r:id="rId1"/>
    <sheet name="Key figures" sheetId="4" r:id="rId2"/>
    <sheet name="Graphic" sheetId="5" r:id="rId3"/>
    <sheet name="Rating MCC" sheetId="17" r:id="rId4"/>
    <sheet name="P&amp;L" sheetId="1" r:id="rId5"/>
    <sheet name="BS" sheetId="2" r:id="rId6"/>
    <sheet name="Cash Flow" sheetId="3" r:id="rId7"/>
    <sheet name="Assumption_Sales&amp;COGS" sheetId="6" r:id="rId8"/>
    <sheet name="Analisi vendite" sheetId="15" r:id="rId9"/>
    <sheet name="CAGR Revenue" sheetId="14" r:id="rId10"/>
    <sheet name="OPEX" sheetId="7" r:id="rId11"/>
    <sheet name="Taxes" sheetId="13" r:id="rId12"/>
    <sheet name="Assumption_BS_CCN" sheetId="10" r:id="rId13"/>
    <sheet name="Assumption_BS_CAPEX" sheetId="8" r:id="rId14"/>
    <sheet name="Calcolo finanziamenti" sheetId="11" r:id="rId15"/>
    <sheet name="Patrimonio Netto" sheetId="12" r:id="rId16"/>
    <sheet name="Piano mutui" sheetId="9" r:id="rId17"/>
  </sheets>
  <externalReferences>
    <externalReference r:id="rId18"/>
  </externalReferences>
  <definedNames>
    <definedName name="Anni_prestito">'[1]Piano ammortamento prestito'!$D$7</definedName>
    <definedName name="CAGR">'CAGR Revenue'!$C$9</definedName>
    <definedName name="Importo_prestito">'[1]Piano ammortamento prestito'!$D$5</definedName>
    <definedName name="Inizio_prestito">'[1]Piano ammortamento prestito'!$D$9</definedName>
    <definedName name="Numero_di_pagamenti">MATCH(0.01,Sal_fin,-1)+1</definedName>
    <definedName name="P">'CAGR Revenue'!$C$6</definedName>
    <definedName name="Riga_intestazione">ROW('[1]Piano ammortamento prestito'!$17:$17)</definedName>
    <definedName name="Sal_fin">'[1]Piano ammortamento prestito'!$I$18:$I$497</definedName>
    <definedName name="Tasso_interesse">'[1]Piano ammortamento prestito'!$D$6</definedName>
    <definedName name="Ultima_riga">IF(Valori_immessi,Riga_intestazione+Numero_di_pagamenti,Riga_intestazione)</definedName>
    <definedName name="Valori_immessi">IF(Importo_prestito*Tasso_interesse*Anni_prestito*Inizio_prestito&gt;0,1,0)</definedName>
    <definedName name="VF">'CAGR Revenue'!$C$5</definedName>
    <definedName name="VI">'CAGR Revenue'!$C$4</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9" l="1"/>
  <c r="G2" i="9" s="1"/>
  <c r="H2" i="9" s="1"/>
  <c r="I2" i="9" s="1"/>
  <c r="E2" i="9"/>
  <c r="A5" i="12"/>
  <c r="A4" i="12"/>
  <c r="A3" i="12"/>
  <c r="A2" i="12"/>
  <c r="A5" i="11"/>
  <c r="A4" i="11"/>
  <c r="A3" i="11"/>
  <c r="A2" i="11"/>
  <c r="A5" i="8"/>
  <c r="A4" i="8"/>
  <c r="A3" i="8"/>
  <c r="A2" i="8"/>
  <c r="A5" i="10"/>
  <c r="A4" i="10"/>
  <c r="A3" i="10"/>
  <c r="A2" i="10"/>
  <c r="A5" i="13"/>
  <c r="A4" i="13"/>
  <c r="A3" i="13"/>
  <c r="A2" i="13"/>
  <c r="A5" i="7"/>
  <c r="A4" i="7"/>
  <c r="A3" i="7"/>
  <c r="A2" i="7"/>
  <c r="D3" i="15"/>
  <c r="E3" i="15"/>
  <c r="F3" i="15"/>
  <c r="G3" i="15"/>
  <c r="H3" i="15"/>
  <c r="D4" i="15"/>
  <c r="E4" i="15"/>
  <c r="F4" i="15"/>
  <c r="G4" i="15"/>
  <c r="H4" i="15"/>
  <c r="D5" i="15"/>
  <c r="E5" i="15"/>
  <c r="F5" i="15"/>
  <c r="G5" i="15"/>
  <c r="H5" i="15"/>
  <c r="C5" i="15"/>
  <c r="C4" i="15"/>
  <c r="C3" i="15"/>
  <c r="D2" i="15"/>
  <c r="E2" i="15"/>
  <c r="F2" i="15"/>
  <c r="G2" i="15"/>
  <c r="H2" i="15"/>
  <c r="C2" i="15"/>
  <c r="A5" i="15"/>
  <c r="A4" i="15"/>
  <c r="A3" i="15"/>
  <c r="A2" i="15"/>
  <c r="A5" i="6"/>
  <c r="A4" i="6"/>
  <c r="A3" i="6"/>
  <c r="A2" i="6"/>
  <c r="A5" i="3"/>
  <c r="A4" i="3"/>
  <c r="A3" i="3"/>
  <c r="A2" i="3"/>
  <c r="A5" i="2"/>
  <c r="A4" i="2"/>
  <c r="A3" i="2"/>
  <c r="A2" i="2"/>
  <c r="A5" i="1"/>
  <c r="A4" i="1"/>
  <c r="A3" i="1"/>
  <c r="A2" i="1"/>
  <c r="A5" i="5"/>
  <c r="A4" i="5"/>
  <c r="A3" i="5"/>
  <c r="A2" i="5"/>
  <c r="I5" i="4"/>
  <c r="I4" i="4"/>
  <c r="I3" i="4"/>
  <c r="I2" i="4"/>
  <c r="A5" i="4"/>
  <c r="A4" i="4"/>
  <c r="A3" i="4"/>
  <c r="A2" i="4"/>
  <c r="B4" i="16" l="1"/>
  <c r="B5" i="16" s="1"/>
  <c r="C3" i="16" l="1"/>
  <c r="C4" i="16" s="1"/>
  <c r="D3" i="16"/>
  <c r="D4" i="16" s="1"/>
  <c r="C5" i="16"/>
  <c r="E3" i="16" l="1"/>
  <c r="E4" i="16" s="1"/>
  <c r="D5" i="16"/>
  <c r="G8" i="10"/>
  <c r="F8" i="10"/>
  <c r="E8" i="10"/>
  <c r="D8" i="10"/>
  <c r="C8" i="10"/>
  <c r="F3" i="16" l="1"/>
  <c r="F4" i="16" s="1"/>
  <c r="E5" i="16"/>
  <c r="G28" i="6"/>
  <c r="C28" i="6"/>
  <c r="D28" i="6"/>
  <c r="E28" i="6"/>
  <c r="F28" i="6"/>
  <c r="B32" i="6"/>
  <c r="C32" i="6"/>
  <c r="D32" i="6"/>
  <c r="E32" i="6"/>
  <c r="F32" i="6"/>
  <c r="G32" i="6"/>
  <c r="B33" i="6"/>
  <c r="C33" i="6"/>
  <c r="D33" i="6"/>
  <c r="E33" i="6"/>
  <c r="F33" i="6"/>
  <c r="G33" i="6"/>
  <c r="B34" i="6"/>
  <c r="C34" i="6"/>
  <c r="D34" i="6"/>
  <c r="E34" i="6"/>
  <c r="E80" i="6" s="1"/>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E86" i="6" s="1"/>
  <c r="F40" i="6"/>
  <c r="G40" i="6"/>
  <c r="B41" i="6"/>
  <c r="C41" i="6"/>
  <c r="D41" i="6"/>
  <c r="E41" i="6"/>
  <c r="E87" i="6" s="1"/>
  <c r="F41" i="6"/>
  <c r="G41" i="6"/>
  <c r="B42" i="6"/>
  <c r="C42" i="6"/>
  <c r="D42" i="6"/>
  <c r="E42" i="6"/>
  <c r="F42" i="6"/>
  <c r="G42" i="6"/>
  <c r="B43" i="6"/>
  <c r="C43" i="6"/>
  <c r="D43" i="6"/>
  <c r="E43" i="6"/>
  <c r="E89" i="6" s="1"/>
  <c r="F43" i="6"/>
  <c r="G43" i="6"/>
  <c r="B44" i="6"/>
  <c r="C44" i="6"/>
  <c r="D44" i="6"/>
  <c r="E44" i="6"/>
  <c r="F44" i="6"/>
  <c r="G44" i="6"/>
  <c r="B45" i="6"/>
  <c r="C45" i="6"/>
  <c r="D45" i="6"/>
  <c r="E45" i="6"/>
  <c r="E91" i="6" s="1"/>
  <c r="F45" i="6"/>
  <c r="G45" i="6"/>
  <c r="B46" i="6"/>
  <c r="C46" i="6"/>
  <c r="D46" i="6"/>
  <c r="E46" i="6"/>
  <c r="F46" i="6"/>
  <c r="G46" i="6"/>
  <c r="B47" i="6"/>
  <c r="C47" i="6"/>
  <c r="D47" i="6"/>
  <c r="E47" i="6"/>
  <c r="E93" i="6" s="1"/>
  <c r="F47" i="6"/>
  <c r="G47" i="6"/>
  <c r="B48" i="6"/>
  <c r="C48" i="6"/>
  <c r="D48" i="6"/>
  <c r="E48" i="6"/>
  <c r="F48" i="6"/>
  <c r="G48" i="6"/>
  <c r="B49" i="6"/>
  <c r="C49" i="6"/>
  <c r="D49" i="6"/>
  <c r="E49" i="6"/>
  <c r="E95" i="6" s="1"/>
  <c r="F49" i="6"/>
  <c r="G49" i="6"/>
  <c r="B50" i="6"/>
  <c r="C50" i="6"/>
  <c r="D50" i="6"/>
  <c r="E50" i="6"/>
  <c r="F50" i="6"/>
  <c r="G50" i="6"/>
  <c r="C31" i="6"/>
  <c r="D31" i="6"/>
  <c r="E31" i="6"/>
  <c r="E77" i="6" s="1"/>
  <c r="F31" i="6"/>
  <c r="F77" i="6" s="1"/>
  <c r="G31" i="6"/>
  <c r="G77" i="6" s="1"/>
  <c r="C77" i="6"/>
  <c r="D77" i="6"/>
  <c r="C78" i="6"/>
  <c r="D78" i="6"/>
  <c r="E78" i="6"/>
  <c r="C79" i="6"/>
  <c r="D79" i="6"/>
  <c r="E79" i="6"/>
  <c r="C80" i="6"/>
  <c r="D80" i="6"/>
  <c r="C81" i="6"/>
  <c r="D81" i="6"/>
  <c r="E81" i="6"/>
  <c r="C82" i="6"/>
  <c r="D82" i="6"/>
  <c r="E82" i="6"/>
  <c r="C83" i="6"/>
  <c r="D83" i="6"/>
  <c r="E83" i="6"/>
  <c r="C84" i="6"/>
  <c r="D84" i="6"/>
  <c r="E84" i="6"/>
  <c r="C85" i="6"/>
  <c r="D85" i="6"/>
  <c r="E85" i="6"/>
  <c r="C86" i="6"/>
  <c r="D86" i="6"/>
  <c r="C87" i="6"/>
  <c r="D87" i="6"/>
  <c r="C88" i="6"/>
  <c r="D88" i="6"/>
  <c r="E88" i="6"/>
  <c r="C89" i="6"/>
  <c r="D89" i="6"/>
  <c r="C90" i="6"/>
  <c r="D90" i="6"/>
  <c r="E90" i="6"/>
  <c r="C91" i="6"/>
  <c r="D91" i="6"/>
  <c r="C92" i="6"/>
  <c r="D92" i="6"/>
  <c r="E92" i="6"/>
  <c r="C93" i="6"/>
  <c r="D93" i="6"/>
  <c r="C94" i="6"/>
  <c r="D94" i="6"/>
  <c r="E94" i="6"/>
  <c r="C95" i="6"/>
  <c r="D95" i="6"/>
  <c r="C96" i="6"/>
  <c r="D96" i="6"/>
  <c r="E96" i="6"/>
  <c r="F5" i="16" l="1"/>
  <c r="G3" i="16"/>
  <c r="F89" i="6"/>
  <c r="G89" i="6"/>
  <c r="F83" i="6"/>
  <c r="G83" i="6"/>
  <c r="F95" i="6"/>
  <c r="G95" i="6"/>
  <c r="F87" i="6"/>
  <c r="G87" i="6"/>
  <c r="F92" i="6"/>
  <c r="G92" i="6"/>
  <c r="G93" i="6"/>
  <c r="F93" i="6"/>
  <c r="F84" i="6"/>
  <c r="G84" i="6"/>
  <c r="F81" i="6"/>
  <c r="G81" i="6"/>
  <c r="F94" i="6"/>
  <c r="G94" i="6"/>
  <c r="F88" i="6"/>
  <c r="G88" i="6"/>
  <c r="G79" i="6"/>
  <c r="F79" i="6"/>
  <c r="G96" i="6"/>
  <c r="F96" i="6"/>
  <c r="G90" i="6"/>
  <c r="F90" i="6"/>
  <c r="G78" i="6"/>
  <c r="F78" i="6"/>
  <c r="F91" i="6"/>
  <c r="G91" i="6"/>
  <c r="G85" i="6"/>
  <c r="F85" i="6"/>
  <c r="F82" i="6"/>
  <c r="G82" i="6"/>
  <c r="G12" i="17"/>
  <c r="E12" i="17"/>
  <c r="B10" i="17"/>
  <c r="G4" i="16" l="1"/>
  <c r="G5" i="16" s="1"/>
  <c r="G80" i="6"/>
  <c r="F80" i="6"/>
  <c r="F86" i="6"/>
  <c r="G86" i="6"/>
  <c r="C10" i="2"/>
  <c r="D10" i="2"/>
  <c r="E10" i="2"/>
  <c r="F10" i="2"/>
  <c r="G10" i="2"/>
  <c r="C11" i="2"/>
  <c r="B9" i="17" l="1"/>
  <c r="B5" i="17"/>
  <c r="B4" i="17"/>
  <c r="A1" i="17"/>
  <c r="E19" i="17"/>
  <c r="E17" i="17"/>
  <c r="D27" i="17"/>
  <c r="E27" i="17" s="1"/>
  <c r="F12" i="17"/>
  <c r="G11" i="17"/>
  <c r="G10" i="17"/>
  <c r="G9" i="17"/>
  <c r="D24" i="17"/>
  <c r="F7" i="17"/>
  <c r="G7" i="17" s="1"/>
  <c r="G6" i="17"/>
  <c r="G5" i="17"/>
  <c r="G4" i="17"/>
  <c r="B24" i="17" l="1"/>
  <c r="C24" i="17" s="1"/>
  <c r="E24" i="17"/>
  <c r="D12" i="17"/>
  <c r="D26" i="17"/>
  <c r="E26" i="17" s="1"/>
  <c r="D7" i="17"/>
  <c r="E5" i="17" s="1"/>
  <c r="G22" i="1"/>
  <c r="F22" i="1"/>
  <c r="E22" i="1"/>
  <c r="D22" i="1"/>
  <c r="C22" i="1"/>
  <c r="B22" i="1"/>
  <c r="C21" i="1"/>
  <c r="D21" i="1"/>
  <c r="E21" i="1"/>
  <c r="F21" i="1"/>
  <c r="G21" i="1"/>
  <c r="C20" i="1"/>
  <c r="D20" i="1"/>
  <c r="E20" i="1"/>
  <c r="F20" i="1"/>
  <c r="G20" i="1"/>
  <c r="B20" i="1"/>
  <c r="C19" i="1"/>
  <c r="D19" i="1"/>
  <c r="E19" i="1"/>
  <c r="F19" i="1"/>
  <c r="G19" i="1"/>
  <c r="B19" i="1"/>
  <c r="G57" i="7"/>
  <c r="F57" i="7"/>
  <c r="E57" i="7"/>
  <c r="D57" i="7"/>
  <c r="C57" i="7"/>
  <c r="B57" i="7"/>
  <c r="C100" i="11"/>
  <c r="B103" i="11"/>
  <c r="B105" i="11" s="1"/>
  <c r="B34" i="1" s="1"/>
  <c r="B18" i="17" s="1"/>
  <c r="C29" i="1"/>
  <c r="C9" i="2" s="1"/>
  <c r="D9" i="2" s="1"/>
  <c r="E9" i="2" s="1"/>
  <c r="F9" i="2" s="1"/>
  <c r="G9" i="2" s="1"/>
  <c r="C28" i="1"/>
  <c r="C8" i="2" s="1"/>
  <c r="D8" i="2" s="1"/>
  <c r="E8" i="2" s="1"/>
  <c r="F8" i="2" s="1"/>
  <c r="G8" i="2" s="1"/>
  <c r="B29" i="1"/>
  <c r="B28" i="1"/>
  <c r="G25" i="11"/>
  <c r="F25" i="11"/>
  <c r="E25" i="11"/>
  <c r="D25" i="11"/>
  <c r="B31" i="6"/>
  <c r="B54" i="6" s="1"/>
  <c r="G5" i="7"/>
  <c r="F5" i="7"/>
  <c r="E5" i="7"/>
  <c r="D5" i="7"/>
  <c r="C5" i="7"/>
  <c r="B5" i="7"/>
  <c r="G4" i="7"/>
  <c r="F4" i="7"/>
  <c r="E4" i="7"/>
  <c r="D4" i="7"/>
  <c r="C4" i="7"/>
  <c r="B4" i="7"/>
  <c r="G3" i="7"/>
  <c r="F3" i="7"/>
  <c r="E3" i="7"/>
  <c r="D3" i="7"/>
  <c r="C3" i="7"/>
  <c r="B3" i="7"/>
  <c r="G2" i="7"/>
  <c r="F2" i="7"/>
  <c r="E2" i="7"/>
  <c r="D2" i="7"/>
  <c r="C2" i="7"/>
  <c r="B2" i="7"/>
  <c r="B16" i="17" l="1"/>
  <c r="E10" i="17"/>
  <c r="D25" i="17"/>
  <c r="E25" i="17" s="1"/>
  <c r="E29" i="17" s="1"/>
  <c r="E31" i="17" s="1"/>
  <c r="E11" i="17"/>
  <c r="E9" i="17"/>
  <c r="E7" i="17"/>
  <c r="E6" i="17"/>
  <c r="E4" i="17"/>
  <c r="A1" i="12"/>
  <c r="A1" i="11"/>
  <c r="A1" i="8"/>
  <c r="A1" i="10"/>
  <c r="A1" i="13"/>
  <c r="A1" i="7"/>
  <c r="B1" i="14"/>
  <c r="A1" i="15"/>
  <c r="A1" i="6"/>
  <c r="A1" i="3"/>
  <c r="A1" i="2"/>
  <c r="A1" i="1"/>
  <c r="A1" i="5"/>
  <c r="G5" i="12"/>
  <c r="F5" i="12"/>
  <c r="E5" i="12"/>
  <c r="D5" i="12"/>
  <c r="C5" i="12"/>
  <c r="B5" i="12"/>
  <c r="G4" i="12"/>
  <c r="F4" i="12"/>
  <c r="E4" i="12"/>
  <c r="D4" i="12"/>
  <c r="C4" i="12"/>
  <c r="B4" i="12"/>
  <c r="G3" i="12"/>
  <c r="F3" i="12"/>
  <c r="E3" i="12"/>
  <c r="D3" i="12"/>
  <c r="C3" i="12"/>
  <c r="B3" i="12"/>
  <c r="G2" i="12"/>
  <c r="F2" i="12"/>
  <c r="E2" i="12"/>
  <c r="D2" i="12"/>
  <c r="C2" i="12"/>
  <c r="B2" i="12"/>
  <c r="G5" i="11"/>
  <c r="F5" i="11"/>
  <c r="E5" i="11"/>
  <c r="D5" i="11"/>
  <c r="C5" i="11"/>
  <c r="B5" i="11"/>
  <c r="G4" i="11"/>
  <c r="F4" i="11"/>
  <c r="E4" i="11"/>
  <c r="D4" i="11"/>
  <c r="C4" i="11"/>
  <c r="B4" i="11"/>
  <c r="G3" i="11"/>
  <c r="F3" i="11"/>
  <c r="E3" i="11"/>
  <c r="D3" i="11"/>
  <c r="C3" i="11"/>
  <c r="B3" i="11"/>
  <c r="G2" i="11"/>
  <c r="F2" i="11"/>
  <c r="E2" i="11"/>
  <c r="D2" i="11"/>
  <c r="C2" i="11"/>
  <c r="B2" i="11"/>
  <c r="G5" i="8"/>
  <c r="F5" i="8"/>
  <c r="E5" i="8"/>
  <c r="D5" i="8"/>
  <c r="C5" i="8"/>
  <c r="B5" i="8"/>
  <c r="G4" i="8"/>
  <c r="F4" i="8"/>
  <c r="E4" i="8"/>
  <c r="D4" i="8"/>
  <c r="C4" i="8"/>
  <c r="B4" i="8"/>
  <c r="G3" i="8"/>
  <c r="F3" i="8"/>
  <c r="E3" i="8"/>
  <c r="D3" i="8"/>
  <c r="C3" i="8"/>
  <c r="B3" i="8"/>
  <c r="G2" i="8"/>
  <c r="F2" i="8"/>
  <c r="E2" i="8"/>
  <c r="D2" i="8"/>
  <c r="C2" i="8"/>
  <c r="B2" i="8"/>
  <c r="G5" i="10"/>
  <c r="F5" i="10"/>
  <c r="E5" i="10"/>
  <c r="D5" i="10"/>
  <c r="C5" i="10"/>
  <c r="B5" i="10"/>
  <c r="G4" i="10"/>
  <c r="F4" i="10"/>
  <c r="E4" i="10"/>
  <c r="D4" i="10"/>
  <c r="C4" i="10"/>
  <c r="B4" i="10"/>
  <c r="G3" i="10"/>
  <c r="F3" i="10"/>
  <c r="E3" i="10"/>
  <c r="D3" i="10"/>
  <c r="C3" i="10"/>
  <c r="B3" i="10"/>
  <c r="G2" i="10"/>
  <c r="F2" i="10"/>
  <c r="E2" i="10"/>
  <c r="D2" i="10"/>
  <c r="C2" i="10"/>
  <c r="B2" i="10"/>
  <c r="G5" i="13"/>
  <c r="F5" i="13"/>
  <c r="E5" i="13"/>
  <c r="D5" i="13"/>
  <c r="C5" i="13"/>
  <c r="B5" i="13"/>
  <c r="G4" i="13"/>
  <c r="F4" i="13"/>
  <c r="E4" i="13"/>
  <c r="D4" i="13"/>
  <c r="C4" i="13"/>
  <c r="B4" i="13"/>
  <c r="G3" i="13"/>
  <c r="F3" i="13"/>
  <c r="E3" i="13"/>
  <c r="D3" i="13"/>
  <c r="C3" i="13"/>
  <c r="B3" i="13"/>
  <c r="G2" i="13"/>
  <c r="F2" i="13"/>
  <c r="E2" i="13"/>
  <c r="D2" i="13"/>
  <c r="C2" i="13"/>
  <c r="B2" i="13"/>
  <c r="G5" i="6"/>
  <c r="F5" i="6"/>
  <c r="E5" i="6"/>
  <c r="D5" i="6"/>
  <c r="C5" i="6"/>
  <c r="B5" i="6"/>
  <c r="G4" i="6"/>
  <c r="F4" i="6"/>
  <c r="E4" i="6"/>
  <c r="D4" i="6"/>
  <c r="C4" i="6"/>
  <c r="B4" i="6"/>
  <c r="G3" i="6"/>
  <c r="F3" i="6"/>
  <c r="E3" i="6"/>
  <c r="D3" i="6"/>
  <c r="C3" i="6"/>
  <c r="B3" i="6"/>
  <c r="G2" i="6"/>
  <c r="F2" i="6"/>
  <c r="E2" i="6"/>
  <c r="D2" i="6"/>
  <c r="C2" i="6"/>
  <c r="B2" i="6"/>
  <c r="G5" i="3"/>
  <c r="F5" i="3"/>
  <c r="E5" i="3"/>
  <c r="D5" i="3"/>
  <c r="C5" i="3"/>
  <c r="B5" i="3"/>
  <c r="G4" i="3"/>
  <c r="F4" i="3"/>
  <c r="E4" i="3"/>
  <c r="D4" i="3"/>
  <c r="C4" i="3"/>
  <c r="B4" i="3"/>
  <c r="G3" i="3"/>
  <c r="F3" i="3"/>
  <c r="E3" i="3"/>
  <c r="D3" i="3"/>
  <c r="C3" i="3"/>
  <c r="B3" i="3"/>
  <c r="G2" i="3"/>
  <c r="F2" i="3"/>
  <c r="E2" i="3"/>
  <c r="D2" i="3"/>
  <c r="C2" i="3"/>
  <c r="B2" i="3"/>
  <c r="G5" i="2"/>
  <c r="F5" i="2"/>
  <c r="E5" i="2"/>
  <c r="D5" i="2"/>
  <c r="C5" i="2"/>
  <c r="B5" i="2"/>
  <c r="G4" i="2"/>
  <c r="F4" i="2"/>
  <c r="E4" i="2"/>
  <c r="D4" i="2"/>
  <c r="C4" i="2"/>
  <c r="B4" i="2"/>
  <c r="G3" i="2"/>
  <c r="F3" i="2"/>
  <c r="E3" i="2"/>
  <c r="D3" i="2"/>
  <c r="C3" i="2"/>
  <c r="B3" i="2"/>
  <c r="G2" i="2"/>
  <c r="F2" i="2"/>
  <c r="E2" i="2"/>
  <c r="D2" i="2"/>
  <c r="C2" i="2"/>
  <c r="B2" i="2"/>
  <c r="G5" i="4"/>
  <c r="F5" i="4"/>
  <c r="E5" i="4"/>
  <c r="D5" i="4"/>
  <c r="C5" i="4"/>
  <c r="B5" i="4"/>
  <c r="G4" i="4"/>
  <c r="F4" i="4"/>
  <c r="E4" i="4"/>
  <c r="D4" i="4"/>
  <c r="C4" i="4"/>
  <c r="B4" i="4"/>
  <c r="G3" i="4"/>
  <c r="F3" i="4"/>
  <c r="E3" i="4"/>
  <c r="D3" i="4"/>
  <c r="C3" i="4"/>
  <c r="B3" i="4"/>
  <c r="G2" i="4"/>
  <c r="F2" i="4"/>
  <c r="E2" i="4"/>
  <c r="D2" i="4"/>
  <c r="C2" i="4"/>
  <c r="B2" i="4"/>
  <c r="G5" i="5"/>
  <c r="F5" i="5"/>
  <c r="E5" i="5"/>
  <c r="D5" i="5"/>
  <c r="C5" i="5"/>
  <c r="B5" i="5"/>
  <c r="G4" i="5"/>
  <c r="F4" i="5"/>
  <c r="E4" i="5"/>
  <c r="D4" i="5"/>
  <c r="C4" i="5"/>
  <c r="B4" i="5"/>
  <c r="G3" i="5"/>
  <c r="F3" i="5"/>
  <c r="E3" i="5"/>
  <c r="D3" i="5"/>
  <c r="C3" i="5"/>
  <c r="B3" i="5"/>
  <c r="G2" i="5"/>
  <c r="F2" i="5"/>
  <c r="E2" i="5"/>
  <c r="D2" i="5"/>
  <c r="C2" i="5"/>
  <c r="B2" i="5"/>
  <c r="G5" i="1"/>
  <c r="F5" i="1"/>
  <c r="E5" i="1"/>
  <c r="D5" i="1"/>
  <c r="C5" i="1"/>
  <c r="B5" i="1"/>
  <c r="G4" i="1"/>
  <c r="F4" i="1"/>
  <c r="E4" i="1"/>
  <c r="D4" i="1"/>
  <c r="C4" i="1"/>
  <c r="B4" i="1"/>
  <c r="G3" i="1"/>
  <c r="F3" i="1"/>
  <c r="E3" i="1"/>
  <c r="D3" i="1"/>
  <c r="C3" i="1"/>
  <c r="B3" i="1"/>
  <c r="G2" i="1"/>
  <c r="F2" i="1"/>
  <c r="E2" i="1"/>
  <c r="D2" i="1"/>
  <c r="C2" i="1"/>
  <c r="B2" i="1"/>
  <c r="A1" i="4"/>
  <c r="C5" i="14" l="1"/>
  <c r="C4" i="14"/>
  <c r="G3" i="14"/>
  <c r="H3" i="14" s="1"/>
  <c r="I3" i="14" l="1"/>
  <c r="J3" i="14" s="1"/>
  <c r="C19" i="10"/>
  <c r="B12" i="12"/>
  <c r="D36" i="3"/>
  <c r="E36" i="3"/>
  <c r="F36" i="3"/>
  <c r="G36" i="3"/>
  <c r="C36" i="3"/>
  <c r="B74" i="11"/>
  <c r="B51" i="11"/>
  <c r="B9" i="11"/>
  <c r="D28" i="3"/>
  <c r="E28" i="3"/>
  <c r="F28" i="3"/>
  <c r="G28" i="3"/>
  <c r="C28" i="3"/>
  <c r="E16" i="13"/>
  <c r="F16" i="13"/>
  <c r="G16" i="13"/>
  <c r="D16" i="13"/>
  <c r="B29" i="8"/>
  <c r="C29" i="8" s="1"/>
  <c r="B20" i="8"/>
  <c r="C20" i="8" s="1"/>
  <c r="D20" i="8" s="1"/>
  <c r="E20" i="8" s="1"/>
  <c r="F20" i="8" s="1"/>
  <c r="G20" i="8" s="1"/>
  <c r="B13" i="8"/>
  <c r="C13" i="8" s="1"/>
  <c r="D13" i="8" s="1"/>
  <c r="E13" i="8" s="1"/>
  <c r="F13" i="8" s="1"/>
  <c r="G13" i="8" s="1"/>
  <c r="F29" i="1"/>
  <c r="G29" i="1"/>
  <c r="E29" i="1"/>
  <c r="D29" i="1"/>
  <c r="D29" i="8" l="1"/>
  <c r="C6" i="14"/>
  <c r="C9" i="14" s="1"/>
  <c r="C12" i="12"/>
  <c r="C27" i="2" s="1"/>
  <c r="E29" i="8"/>
  <c r="B44" i="7"/>
  <c r="B21" i="1" s="1"/>
  <c r="C31" i="7" l="1"/>
  <c r="B31" i="7"/>
  <c r="B17" i="7"/>
  <c r="C44" i="7"/>
  <c r="C11" i="14"/>
  <c r="C12" i="14"/>
  <c r="D12" i="12"/>
  <c r="D27" i="2" s="1"/>
  <c r="F29" i="8"/>
  <c r="D44" i="7"/>
  <c r="C17" i="7"/>
  <c r="C59" i="7" l="1"/>
  <c r="B59" i="7"/>
  <c r="E44" i="7"/>
  <c r="G44" i="7"/>
  <c r="E12" i="12"/>
  <c r="E27" i="2" s="1"/>
  <c r="G29" i="8"/>
  <c r="F44" i="7" l="1"/>
  <c r="F12" i="12"/>
  <c r="F27" i="2" s="1"/>
  <c r="G12" i="12"/>
  <c r="G27" i="2" s="1"/>
  <c r="D31" i="7" l="1"/>
  <c r="D17" i="7" l="1"/>
  <c r="D59" i="7" s="1"/>
  <c r="D28" i="1"/>
  <c r="B81" i="11"/>
  <c r="B58" i="11"/>
  <c r="B28" i="11"/>
  <c r="B35" i="11" s="1"/>
  <c r="C23" i="11"/>
  <c r="C76" i="11"/>
  <c r="C75" i="11"/>
  <c r="C53" i="11"/>
  <c r="C52" i="11"/>
  <c r="C30" i="11"/>
  <c r="C29" i="11"/>
  <c r="G16" i="11"/>
  <c r="F16" i="11"/>
  <c r="E16" i="11"/>
  <c r="D16" i="11"/>
  <c r="C16" i="11"/>
  <c r="D18" i="8"/>
  <c r="E18" i="8" s="1"/>
  <c r="D11" i="8"/>
  <c r="B59" i="11" l="1"/>
  <c r="E31" i="7"/>
  <c r="E28" i="1"/>
  <c r="E17" i="7"/>
  <c r="C82" i="11"/>
  <c r="B65" i="11"/>
  <c r="C36" i="11"/>
  <c r="B88" i="11"/>
  <c r="B78" i="11"/>
  <c r="C83" i="11" s="1"/>
  <c r="C85" i="11" s="1"/>
  <c r="C59" i="11"/>
  <c r="B55" i="11"/>
  <c r="B82" i="11"/>
  <c r="B42" i="11"/>
  <c r="B36" i="11"/>
  <c r="B32" i="11"/>
  <c r="C37" i="11" s="1"/>
  <c r="C39" i="11" s="1"/>
  <c r="C42" i="11" s="1"/>
  <c r="F18" i="8"/>
  <c r="G18" i="8" s="1"/>
  <c r="E11" i="8"/>
  <c r="E59" i="7" l="1"/>
  <c r="F28" i="1"/>
  <c r="F17" i="7"/>
  <c r="G17" i="7"/>
  <c r="G31" i="7"/>
  <c r="F31" i="7"/>
  <c r="C60" i="11"/>
  <c r="C62" i="11" s="1"/>
  <c r="C65" i="11" s="1"/>
  <c r="C88" i="11"/>
  <c r="F11" i="8"/>
  <c r="I17" i="9"/>
  <c r="H17" i="9"/>
  <c r="G17" i="9"/>
  <c r="F17" i="9"/>
  <c r="E17" i="9"/>
  <c r="D17" i="9"/>
  <c r="D22" i="9" s="1"/>
  <c r="C25" i="11" s="1"/>
  <c r="G59" i="7" l="1"/>
  <c r="F59" i="7"/>
  <c r="C32" i="2"/>
  <c r="F22" i="9"/>
  <c r="E22" i="9"/>
  <c r="G22" i="9"/>
  <c r="G28" i="1"/>
  <c r="C89" i="11"/>
  <c r="C93" i="11"/>
  <c r="C70" i="11"/>
  <c r="C66" i="11"/>
  <c r="C47" i="11"/>
  <c r="C43" i="11"/>
  <c r="G11" i="8"/>
  <c r="I22" i="9"/>
  <c r="H22" i="9"/>
  <c r="C91" i="11" l="1"/>
  <c r="D82" i="11" s="1"/>
  <c r="D83" i="11" s="1"/>
  <c r="C95" i="11"/>
  <c r="C72" i="11"/>
  <c r="C68" i="11"/>
  <c r="D59" i="11" s="1"/>
  <c r="D60" i="11" s="1"/>
  <c r="C49" i="11"/>
  <c r="D19" i="11" s="1"/>
  <c r="C45" i="11"/>
  <c r="D23" i="11" l="1"/>
  <c r="D100" i="11" s="1"/>
  <c r="D36" i="11"/>
  <c r="D32" i="2" l="1"/>
  <c r="D37" i="11"/>
  <c r="D85" i="11" l="1"/>
  <c r="D88" i="11" s="1"/>
  <c r="D89" i="11" s="1"/>
  <c r="D62" i="11"/>
  <c r="D65" i="11" s="1"/>
  <c r="D66" i="11" s="1"/>
  <c r="D39" i="11"/>
  <c r="B97" i="6"/>
  <c r="B12" i="1" s="1"/>
  <c r="B55" i="6"/>
  <c r="B28" i="6"/>
  <c r="C8" i="15" l="1"/>
  <c r="B62" i="6"/>
  <c r="C16" i="15"/>
  <c r="D27" i="15"/>
  <c r="D36" i="15" s="1"/>
  <c r="D19" i="15"/>
  <c r="D11" i="15"/>
  <c r="B73" i="6"/>
  <c r="C27" i="15"/>
  <c r="C36" i="15" s="1"/>
  <c r="B65" i="6"/>
  <c r="C19" i="15"/>
  <c r="B61" i="6"/>
  <c r="C15" i="15"/>
  <c r="B57" i="6"/>
  <c r="C11" i="15"/>
  <c r="D26" i="15"/>
  <c r="D22" i="15"/>
  <c r="D18" i="15"/>
  <c r="D14" i="15"/>
  <c r="D10" i="15"/>
  <c r="D33" i="15" s="1"/>
  <c r="B67" i="6"/>
  <c r="C21" i="15"/>
  <c r="B70" i="6"/>
  <c r="C24" i="15"/>
  <c r="B66" i="6"/>
  <c r="C20" i="15"/>
  <c r="B58" i="6"/>
  <c r="C12" i="15"/>
  <c r="D23" i="15"/>
  <c r="D15" i="15"/>
  <c r="B69" i="6"/>
  <c r="C23" i="15"/>
  <c r="B72" i="6"/>
  <c r="C26" i="15"/>
  <c r="B68" i="6"/>
  <c r="C22" i="15"/>
  <c r="B64" i="6"/>
  <c r="C18" i="15"/>
  <c r="B60" i="6"/>
  <c r="C14" i="15"/>
  <c r="B56" i="6"/>
  <c r="C10" i="15"/>
  <c r="C33" i="15" s="1"/>
  <c r="D25" i="15"/>
  <c r="D21" i="15"/>
  <c r="D17" i="15"/>
  <c r="D13" i="15"/>
  <c r="D9" i="15"/>
  <c r="D32" i="15" s="1"/>
  <c r="B71" i="6"/>
  <c r="C25" i="15"/>
  <c r="B63" i="6"/>
  <c r="C17" i="15"/>
  <c r="B59" i="6"/>
  <c r="C13" i="15"/>
  <c r="C9" i="15"/>
  <c r="C32" i="15" s="1"/>
  <c r="D8" i="15"/>
  <c r="D24" i="15"/>
  <c r="D20" i="15"/>
  <c r="D16" i="15"/>
  <c r="D12" i="15"/>
  <c r="D42" i="11"/>
  <c r="B51" i="6"/>
  <c r="C51" i="6"/>
  <c r="C8" i="1" s="1"/>
  <c r="B74" i="6" l="1"/>
  <c r="B101" i="6"/>
  <c r="B13" i="1" s="1"/>
  <c r="B8" i="1"/>
  <c r="D31" i="15"/>
  <c r="D28" i="15"/>
  <c r="E19" i="15"/>
  <c r="E12" i="15"/>
  <c r="E20" i="15"/>
  <c r="E8" i="15"/>
  <c r="E13" i="15"/>
  <c r="E21" i="15"/>
  <c r="E10" i="15"/>
  <c r="E33" i="15" s="1"/>
  <c r="E18" i="15"/>
  <c r="E26" i="15"/>
  <c r="D34" i="15"/>
  <c r="C35" i="15"/>
  <c r="D35" i="15"/>
  <c r="C31" i="15"/>
  <c r="C28" i="15"/>
  <c r="E23" i="15"/>
  <c r="E11" i="15"/>
  <c r="C34" i="15"/>
  <c r="E15" i="15"/>
  <c r="E16" i="15"/>
  <c r="E24" i="15"/>
  <c r="E9" i="15"/>
  <c r="E32" i="15" s="1"/>
  <c r="E17" i="15"/>
  <c r="E25" i="15"/>
  <c r="E14" i="15"/>
  <c r="E34" i="15" s="1"/>
  <c r="E22" i="15"/>
  <c r="E27" i="15"/>
  <c r="E36" i="15" s="1"/>
  <c r="C101" i="6"/>
  <c r="C13" i="1" s="1"/>
  <c r="D93" i="11"/>
  <c r="D70" i="11"/>
  <c r="D43" i="11"/>
  <c r="D47" i="11"/>
  <c r="C97" i="6"/>
  <c r="C12" i="1" s="1"/>
  <c r="D51" i="6"/>
  <c r="C37" i="15" l="1"/>
  <c r="F11" i="15"/>
  <c r="F27" i="15"/>
  <c r="F36" i="15" s="1"/>
  <c r="F14" i="15"/>
  <c r="F17" i="15"/>
  <c r="F24" i="15"/>
  <c r="F15" i="15"/>
  <c r="F26" i="15"/>
  <c r="F10" i="15"/>
  <c r="F33" i="15" s="1"/>
  <c r="F13" i="15"/>
  <c r="F20" i="15"/>
  <c r="F19" i="15"/>
  <c r="F23" i="15"/>
  <c r="E31" i="15"/>
  <c r="E28" i="15"/>
  <c r="F22" i="15"/>
  <c r="F25" i="15"/>
  <c r="F9" i="15"/>
  <c r="F32" i="15" s="1"/>
  <c r="F16" i="15"/>
  <c r="E35" i="15"/>
  <c r="F18" i="15"/>
  <c r="F21" i="15"/>
  <c r="F8" i="15"/>
  <c r="F12" i="15"/>
  <c r="D37" i="15"/>
  <c r="D8" i="1"/>
  <c r="C20" i="10"/>
  <c r="C74" i="6"/>
  <c r="D101" i="6"/>
  <c r="D13" i="1" s="1"/>
  <c r="D95" i="11"/>
  <c r="D91" i="11"/>
  <c r="E82" i="11" s="1"/>
  <c r="E83" i="11" s="1"/>
  <c r="D72" i="11"/>
  <c r="D68" i="11"/>
  <c r="E59" i="11" s="1"/>
  <c r="E60" i="11" s="1"/>
  <c r="D49" i="11"/>
  <c r="E20" i="11" s="1"/>
  <c r="D45" i="11"/>
  <c r="D97" i="6"/>
  <c r="E51" i="6"/>
  <c r="H9" i="15" l="1"/>
  <c r="H32" i="15" s="1"/>
  <c r="G9" i="15"/>
  <c r="G32" i="15" s="1"/>
  <c r="H22" i="15"/>
  <c r="G22" i="15"/>
  <c r="H23" i="15"/>
  <c r="G23" i="15"/>
  <c r="H20" i="15"/>
  <c r="G20" i="15"/>
  <c r="H10" i="15"/>
  <c r="G10" i="15"/>
  <c r="H15" i="15"/>
  <c r="G15" i="15"/>
  <c r="H17" i="15"/>
  <c r="G17" i="15"/>
  <c r="G27" i="15"/>
  <c r="G36" i="15" s="1"/>
  <c r="H18" i="15"/>
  <c r="G18" i="15"/>
  <c r="H12" i="15"/>
  <c r="G12" i="15"/>
  <c r="F34" i="15"/>
  <c r="F35" i="15"/>
  <c r="H8" i="15"/>
  <c r="G8" i="15"/>
  <c r="H21" i="15"/>
  <c r="G21" i="15"/>
  <c r="F31" i="15"/>
  <c r="F28" i="15"/>
  <c r="G16" i="15"/>
  <c r="H25" i="15"/>
  <c r="G25" i="15"/>
  <c r="E37" i="15"/>
  <c r="H19" i="15"/>
  <c r="G19" i="15"/>
  <c r="H13" i="15"/>
  <c r="G13" i="15"/>
  <c r="H26" i="15"/>
  <c r="G26" i="15"/>
  <c r="G24" i="15"/>
  <c r="H14" i="15"/>
  <c r="H34" i="15" s="1"/>
  <c r="G14" i="15"/>
  <c r="G34" i="15" s="1"/>
  <c r="H11" i="15"/>
  <c r="G11" i="15"/>
  <c r="E8" i="1"/>
  <c r="D20" i="10"/>
  <c r="D12" i="1"/>
  <c r="E23" i="11"/>
  <c r="E100" i="11" s="1"/>
  <c r="E101" i="6"/>
  <c r="E13" i="1" s="1"/>
  <c r="D74" i="6"/>
  <c r="E36" i="11"/>
  <c r="E97" i="6"/>
  <c r="F51" i="6"/>
  <c r="G28" i="15" l="1"/>
  <c r="G31" i="15"/>
  <c r="F37" i="15"/>
  <c r="H31" i="15"/>
  <c r="H27" i="15"/>
  <c r="H36" i="15" s="1"/>
  <c r="G33" i="15"/>
  <c r="H24" i="15"/>
  <c r="G35" i="15"/>
  <c r="H16" i="15"/>
  <c r="H35" i="15" s="1"/>
  <c r="H33" i="15"/>
  <c r="F8" i="1"/>
  <c r="E20" i="10"/>
  <c r="E12" i="1"/>
  <c r="E32" i="2"/>
  <c r="E74" i="6"/>
  <c r="F101" i="6"/>
  <c r="F13" i="1" s="1"/>
  <c r="E37" i="11"/>
  <c r="F97" i="6"/>
  <c r="G51" i="6"/>
  <c r="G97" i="6" l="1"/>
  <c r="H28" i="15"/>
  <c r="H37" i="15"/>
  <c r="G37" i="15"/>
  <c r="F12" i="1"/>
  <c r="F20" i="10"/>
  <c r="G8" i="1"/>
  <c r="G20" i="10"/>
  <c r="G12" i="1"/>
  <c r="G101" i="6"/>
  <c r="G13" i="1" s="1"/>
  <c r="F74" i="6"/>
  <c r="E85" i="11"/>
  <c r="E88" i="11" s="1"/>
  <c r="E89" i="11" s="1"/>
  <c r="E62" i="11"/>
  <c r="E65" i="11" s="1"/>
  <c r="E66" i="11" s="1"/>
  <c r="E39" i="11"/>
  <c r="G74" i="6"/>
  <c r="E42" i="11" l="1"/>
  <c r="E93" i="11" l="1"/>
  <c r="E70" i="11"/>
  <c r="E43" i="11"/>
  <c r="E47" i="11"/>
  <c r="E95" i="11" l="1"/>
  <c r="E91" i="11"/>
  <c r="F82" i="11" s="1"/>
  <c r="F83" i="11" s="1"/>
  <c r="E72" i="11"/>
  <c r="E68" i="11"/>
  <c r="F59" i="11" s="1"/>
  <c r="F60" i="11" s="1"/>
  <c r="E49" i="11"/>
  <c r="F21" i="11" s="1"/>
  <c r="F23" i="11" s="1"/>
  <c r="E45" i="11"/>
  <c r="B9" i="3"/>
  <c r="D32" i="3"/>
  <c r="E32" i="3"/>
  <c r="C32" i="3"/>
  <c r="C23" i="3"/>
  <c r="F22" i="3"/>
  <c r="G22" i="3"/>
  <c r="C21" i="3"/>
  <c r="D17" i="3"/>
  <c r="E17" i="3"/>
  <c r="F17" i="3"/>
  <c r="G17" i="3"/>
  <c r="C17" i="3"/>
  <c r="D16" i="3"/>
  <c r="E16" i="3"/>
  <c r="F16" i="3"/>
  <c r="G16" i="3"/>
  <c r="C16" i="3"/>
  <c r="D15" i="3"/>
  <c r="E15" i="3"/>
  <c r="F15" i="3"/>
  <c r="G15" i="3"/>
  <c r="C15" i="3"/>
  <c r="B12" i="2"/>
  <c r="B6" i="17" s="1"/>
  <c r="B35" i="2"/>
  <c r="B22" i="4" s="1"/>
  <c r="C21" i="2"/>
  <c r="D21" i="2"/>
  <c r="E21" i="2"/>
  <c r="F21" i="2"/>
  <c r="G21" i="2"/>
  <c r="B21" i="2"/>
  <c r="B17" i="2"/>
  <c r="C23" i="1"/>
  <c r="D23" i="1"/>
  <c r="E23" i="1"/>
  <c r="F23" i="1"/>
  <c r="G23" i="1"/>
  <c r="B23" i="1"/>
  <c r="C14" i="1"/>
  <c r="J8" i="4" s="1"/>
  <c r="D14" i="1"/>
  <c r="K8" i="4" s="1"/>
  <c r="E14" i="1"/>
  <c r="L8" i="4" s="1"/>
  <c r="F14" i="1"/>
  <c r="M8" i="4" s="1"/>
  <c r="G14" i="1"/>
  <c r="N8" i="4" s="1"/>
  <c r="B14" i="1"/>
  <c r="B7" i="17" l="1"/>
  <c r="F100" i="11"/>
  <c r="D23" i="3"/>
  <c r="G23" i="3"/>
  <c r="F23" i="3"/>
  <c r="E23" i="3"/>
  <c r="F36" i="11"/>
  <c r="B25" i="2"/>
  <c r="B27" i="4" s="1"/>
  <c r="C7" i="17" l="1"/>
  <c r="C5" i="17"/>
  <c r="C4" i="17"/>
  <c r="C6" i="17"/>
  <c r="F32" i="2"/>
  <c r="F37" i="11"/>
  <c r="E21" i="3"/>
  <c r="D21" i="3"/>
  <c r="C22" i="3"/>
  <c r="E22" i="3"/>
  <c r="C12" i="2"/>
  <c r="F32" i="3" l="1"/>
  <c r="F85" i="11"/>
  <c r="F88" i="11" s="1"/>
  <c r="F89" i="11" s="1"/>
  <c r="F62" i="11"/>
  <c r="F65" i="11" s="1"/>
  <c r="F66" i="11" s="1"/>
  <c r="F39" i="11"/>
  <c r="D22" i="3"/>
  <c r="D12" i="2"/>
  <c r="F42" i="11" l="1"/>
  <c r="G21" i="3"/>
  <c r="F21" i="3"/>
  <c r="E12" i="2"/>
  <c r="F93" i="11" l="1"/>
  <c r="F70" i="11"/>
  <c r="F43" i="11"/>
  <c r="F47" i="11"/>
  <c r="G12" i="2"/>
  <c r="F12" i="2"/>
  <c r="F95" i="11" l="1"/>
  <c r="F91" i="11"/>
  <c r="G82" i="11" s="1"/>
  <c r="G83" i="11" s="1"/>
  <c r="F72" i="11"/>
  <c r="F68" i="11"/>
  <c r="G59" i="11" s="1"/>
  <c r="G60" i="11" s="1"/>
  <c r="F49" i="11"/>
  <c r="G22" i="11" s="1"/>
  <c r="F45" i="11"/>
  <c r="C10" i="1"/>
  <c r="D10" i="1"/>
  <c r="K7" i="4" s="1"/>
  <c r="E10" i="1"/>
  <c r="L7" i="4" s="1"/>
  <c r="F10" i="1"/>
  <c r="M7" i="4" s="1"/>
  <c r="G10" i="1"/>
  <c r="N7" i="4" s="1"/>
  <c r="B10" i="1"/>
  <c r="B15" i="17" s="1"/>
  <c r="C16" i="1" l="1"/>
  <c r="C17" i="1" s="1"/>
  <c r="J7" i="4"/>
  <c r="C7" i="4"/>
  <c r="B16" i="1"/>
  <c r="B17" i="1" s="1"/>
  <c r="B7" i="4"/>
  <c r="B17" i="4"/>
  <c r="C25" i="1"/>
  <c r="C8" i="3" s="1"/>
  <c r="J9" i="4"/>
  <c r="C11" i="4"/>
  <c r="G23" i="11"/>
  <c r="G100" i="11" s="1"/>
  <c r="F16" i="1"/>
  <c r="F7" i="4"/>
  <c r="G16" i="1"/>
  <c r="G7" i="4"/>
  <c r="E16" i="1"/>
  <c r="E7" i="4"/>
  <c r="D16" i="1"/>
  <c r="D7" i="4"/>
  <c r="G36" i="11"/>
  <c r="G37" i="11" s="1"/>
  <c r="C31" i="1" l="1"/>
  <c r="C32" i="1" s="1"/>
  <c r="J10" i="4"/>
  <c r="L9" i="4"/>
  <c r="L10" i="4" s="1"/>
  <c r="E17" i="1"/>
  <c r="M9" i="4"/>
  <c r="M10" i="4" s="1"/>
  <c r="F17" i="1"/>
  <c r="J12" i="4"/>
  <c r="J13" i="4" s="1"/>
  <c r="C26" i="1"/>
  <c r="K9" i="4"/>
  <c r="K10" i="4" s="1"/>
  <c r="D17" i="1"/>
  <c r="N9" i="4"/>
  <c r="N10" i="4" s="1"/>
  <c r="G17" i="1"/>
  <c r="B11" i="4"/>
  <c r="B25" i="1"/>
  <c r="B17" i="17" s="1"/>
  <c r="C13" i="4"/>
  <c r="C14" i="4" s="1"/>
  <c r="G32" i="2"/>
  <c r="G32" i="3" s="1"/>
  <c r="G25" i="1"/>
  <c r="G11" i="4"/>
  <c r="E25" i="1"/>
  <c r="E11" i="4"/>
  <c r="F25" i="1"/>
  <c r="F11" i="4"/>
  <c r="D25" i="1"/>
  <c r="D11" i="4"/>
  <c r="C17" i="17" l="1"/>
  <c r="B26" i="17"/>
  <c r="C26" i="17" s="1"/>
  <c r="B27" i="17"/>
  <c r="C27" i="17" s="1"/>
  <c r="C13" i="13"/>
  <c r="C15" i="13" s="1"/>
  <c r="C17" i="13" s="1"/>
  <c r="C15" i="4"/>
  <c r="C8" i="4" s="1"/>
  <c r="J15" i="4"/>
  <c r="J16" i="4" s="1"/>
  <c r="M12" i="4"/>
  <c r="M13" i="4" s="1"/>
  <c r="F26" i="1"/>
  <c r="N12" i="4"/>
  <c r="N13" i="4" s="1"/>
  <c r="G26" i="1"/>
  <c r="K12" i="4"/>
  <c r="K13" i="4" s="1"/>
  <c r="D26" i="1"/>
  <c r="B13" i="4"/>
  <c r="B14" i="4" s="1"/>
  <c r="B26" i="1"/>
  <c r="L12" i="4"/>
  <c r="L13" i="4" s="1"/>
  <c r="E26" i="1"/>
  <c r="B19" i="4"/>
  <c r="B8" i="3"/>
  <c r="B10" i="3" s="1"/>
  <c r="B19" i="3" s="1"/>
  <c r="B25" i="3" s="1"/>
  <c r="B30" i="3" s="1"/>
  <c r="B34" i="3" s="1"/>
  <c r="B38" i="3" s="1"/>
  <c r="B31" i="1"/>
  <c r="B32" i="1" s="1"/>
  <c r="B21" i="4"/>
  <c r="F13" i="4"/>
  <c r="F14" i="4" s="1"/>
  <c r="F8" i="3"/>
  <c r="F31" i="1"/>
  <c r="F32" i="1" s="1"/>
  <c r="E8" i="3"/>
  <c r="E31" i="1"/>
  <c r="E32" i="1" s="1"/>
  <c r="E13" i="4"/>
  <c r="E14" i="4" s="1"/>
  <c r="G31" i="1"/>
  <c r="G32" i="1" s="1"/>
  <c r="G13" i="4"/>
  <c r="G14" i="4" s="1"/>
  <c r="G8" i="3"/>
  <c r="D8" i="3"/>
  <c r="D13" i="4"/>
  <c r="D14" i="4" s="1"/>
  <c r="D31" i="1"/>
  <c r="D32" i="1" s="1"/>
  <c r="G85" i="11"/>
  <c r="G88" i="11" s="1"/>
  <c r="G89" i="11" s="1"/>
  <c r="G62" i="11"/>
  <c r="G65" i="11" s="1"/>
  <c r="G66" i="11" s="1"/>
  <c r="G39" i="11"/>
  <c r="C16" i="4" l="1"/>
  <c r="B9" i="4"/>
  <c r="B15" i="4"/>
  <c r="B36" i="1"/>
  <c r="B40" i="1" s="1"/>
  <c r="B26" i="4"/>
  <c r="B28" i="4" s="1"/>
  <c r="G13" i="13"/>
  <c r="G15" i="13" s="1"/>
  <c r="G17" i="13" s="1"/>
  <c r="N15" i="4"/>
  <c r="N16" i="4" s="1"/>
  <c r="F13" i="13"/>
  <c r="F15" i="13" s="1"/>
  <c r="F17" i="13" s="1"/>
  <c r="M15" i="4"/>
  <c r="M16" i="4" s="1"/>
  <c r="D13" i="13"/>
  <c r="D15" i="13" s="1"/>
  <c r="D17" i="13" s="1"/>
  <c r="K15" i="4"/>
  <c r="K16" i="4" s="1"/>
  <c r="E13" i="13"/>
  <c r="E15" i="13" s="1"/>
  <c r="E17" i="13" s="1"/>
  <c r="L15" i="4"/>
  <c r="L16" i="4" s="1"/>
  <c r="G15" i="4"/>
  <c r="F15" i="4"/>
  <c r="E15" i="4"/>
  <c r="D15" i="4"/>
  <c r="G42" i="11"/>
  <c r="G43" i="11" s="1"/>
  <c r="B29" i="2" l="1"/>
  <c r="B16" i="12" s="1"/>
  <c r="B18" i="12" s="1"/>
  <c r="C15" i="12" s="1"/>
  <c r="C18" i="12" s="1"/>
  <c r="C28" i="2" s="1"/>
  <c r="B19" i="17"/>
  <c r="C19" i="17" s="1"/>
  <c r="B16" i="4"/>
  <c r="B8" i="4"/>
  <c r="F16" i="4"/>
  <c r="F8" i="4"/>
  <c r="G8" i="4"/>
  <c r="G16" i="4"/>
  <c r="E8" i="4"/>
  <c r="E16" i="4"/>
  <c r="D16" i="4"/>
  <c r="D8" i="4"/>
  <c r="G93" i="11"/>
  <c r="G70" i="11"/>
  <c r="G47" i="11"/>
  <c r="B30" i="2" l="1"/>
  <c r="B11" i="17" s="1"/>
  <c r="B12" i="17" s="1"/>
  <c r="C12" i="17" s="1"/>
  <c r="G95" i="11"/>
  <c r="G91" i="11"/>
  <c r="G72" i="11"/>
  <c r="G68" i="11"/>
  <c r="G49" i="11"/>
  <c r="G45" i="11"/>
  <c r="B23" i="4" l="1"/>
  <c r="B24" i="4" s="1"/>
  <c r="B37" i="2"/>
  <c r="B38" i="2" s="1"/>
  <c r="C11" i="17"/>
  <c r="C10" i="17"/>
  <c r="C9" i="17"/>
  <c r="B25" i="17"/>
  <c r="C25" i="17" s="1"/>
  <c r="C29" i="17" s="1"/>
  <c r="C31" i="17" s="1"/>
  <c r="C7" i="15"/>
  <c r="C30" i="15" s="1"/>
  <c r="E7" i="15"/>
  <c r="E30" i="15" s="1"/>
  <c r="G7" i="15"/>
  <c r="G30" i="15" s="1"/>
  <c r="D7" i="15"/>
  <c r="D30" i="15" s="1"/>
  <c r="F7" i="15"/>
  <c r="F30" i="15" s="1"/>
  <c r="H7" i="15"/>
  <c r="H30" i="15" s="1"/>
  <c r="C15" i="2"/>
  <c r="D15" i="2"/>
  <c r="F15" i="2"/>
  <c r="F30" i="4" s="1"/>
  <c r="G15" i="2"/>
  <c r="D14" i="10"/>
  <c r="D16" i="10" s="1"/>
  <c r="D14" i="2" s="1"/>
  <c r="D21" i="10" s="1"/>
  <c r="F14" i="10"/>
  <c r="F16" i="10" s="1"/>
  <c r="F14" i="2" s="1"/>
  <c r="F31" i="4" s="1"/>
  <c r="G14" i="10"/>
  <c r="G16" i="10" s="1"/>
  <c r="G14" i="2" s="1"/>
  <c r="C7" i="2"/>
  <c r="E7" i="2"/>
  <c r="G7" i="2"/>
  <c r="B7" i="2"/>
  <c r="D7" i="2"/>
  <c r="F7" i="2"/>
  <c r="B34" i="11"/>
  <c r="D34" i="11"/>
  <c r="E57" i="11"/>
  <c r="F57" i="11" s="1"/>
  <c r="G57" i="11" s="1"/>
  <c r="C34" i="11"/>
  <c r="E34" i="11"/>
  <c r="B57" i="11"/>
  <c r="D57" i="11"/>
  <c r="B80" i="11"/>
  <c r="C80" i="11"/>
  <c r="C7" i="3"/>
  <c r="E7" i="3"/>
  <c r="G7" i="3"/>
  <c r="B7" i="3"/>
  <c r="D7" i="3"/>
  <c r="F7" i="3"/>
  <c r="J3" i="4"/>
  <c r="N3" i="4"/>
  <c r="L4" i="4"/>
  <c r="J5" i="4"/>
  <c r="N5" i="4"/>
  <c r="L2" i="4"/>
  <c r="J2" i="4"/>
  <c r="K2" i="4"/>
  <c r="M2" i="4"/>
  <c r="N2" i="4"/>
  <c r="K3" i="4"/>
  <c r="M3" i="4"/>
  <c r="L3" i="4"/>
  <c r="J4" i="4"/>
  <c r="K4" i="4"/>
  <c r="M4" i="4"/>
  <c r="N4" i="4"/>
  <c r="K5" i="4"/>
  <c r="M5" i="4"/>
  <c r="B7" i="1"/>
  <c r="C7" i="1"/>
  <c r="J6" i="4" s="1"/>
  <c r="D7" i="1"/>
  <c r="K6" i="4" s="1"/>
  <c r="E7" i="1"/>
  <c r="L6" i="4" s="1"/>
  <c r="F7" i="1"/>
  <c r="M6" i="4" s="1"/>
  <c r="G7" i="1"/>
  <c r="N6" i="4" s="1"/>
  <c r="C34" i="17" l="1"/>
  <c r="G21" i="10"/>
  <c r="G31" i="4"/>
  <c r="G12" i="3"/>
  <c r="C57" i="11"/>
  <c r="C14" i="10"/>
  <c r="C16" i="10" s="1"/>
  <c r="C14" i="2" s="1"/>
  <c r="C21" i="10" s="1"/>
  <c r="C22" i="10" s="1"/>
  <c r="C11" i="10" s="1"/>
  <c r="C16" i="2" s="1"/>
  <c r="G13" i="3"/>
  <c r="G30" i="4"/>
  <c r="D80" i="11"/>
  <c r="E80" i="11" s="1"/>
  <c r="F80" i="11" s="1"/>
  <c r="G80" i="11" s="1"/>
  <c r="F34" i="11"/>
  <c r="G34" i="11" s="1"/>
  <c r="G19" i="10"/>
  <c r="G22" i="10" s="1"/>
  <c r="G11" i="10" s="1"/>
  <c r="G16" i="2" s="1"/>
  <c r="G32" i="4" s="1"/>
  <c r="F21" i="10"/>
  <c r="E15" i="2"/>
  <c r="E13" i="3" s="1"/>
  <c r="E14" i="10"/>
  <c r="E16" i="10" s="1"/>
  <c r="E14" i="2" s="1"/>
  <c r="D31" i="4"/>
  <c r="L5" i="4"/>
  <c r="C13" i="3"/>
  <c r="D13" i="3"/>
  <c r="C30" i="4"/>
  <c r="D30" i="4"/>
  <c r="E19" i="10"/>
  <c r="D12" i="3" l="1"/>
  <c r="G33" i="4"/>
  <c r="D19" i="10"/>
  <c r="D22" i="10" s="1"/>
  <c r="D11" i="10" s="1"/>
  <c r="D16" i="2" s="1"/>
  <c r="D17" i="2" s="1"/>
  <c r="D25" i="2" s="1"/>
  <c r="D27" i="4" s="1"/>
  <c r="C12" i="3"/>
  <c r="C31" i="4"/>
  <c r="F19" i="10"/>
  <c r="F22" i="10" s="1"/>
  <c r="F11" i="10" s="1"/>
  <c r="F16" i="2" s="1"/>
  <c r="E21" i="10"/>
  <c r="E22" i="10" s="1"/>
  <c r="E11" i="10" s="1"/>
  <c r="E16" i="2" s="1"/>
  <c r="F12" i="3"/>
  <c r="E31" i="4"/>
  <c r="C14" i="3"/>
  <c r="C32" i="4"/>
  <c r="E12" i="3"/>
  <c r="C17" i="2"/>
  <c r="C25" i="2" s="1"/>
  <c r="C27" i="4" s="1"/>
  <c r="G17" i="2"/>
  <c r="G25" i="2" s="1"/>
  <c r="G27" i="4" s="1"/>
  <c r="E30" i="4"/>
  <c r="F13" i="3"/>
  <c r="E14" i="3" l="1"/>
  <c r="C33" i="4"/>
  <c r="D14" i="3"/>
  <c r="D32" i="4"/>
  <c r="D33" i="4" s="1"/>
  <c r="E17" i="2"/>
  <c r="E25" i="2" s="1"/>
  <c r="E27" i="4" s="1"/>
  <c r="F14" i="3"/>
  <c r="E32" i="4"/>
  <c r="E33" i="4" s="1"/>
  <c r="G14" i="3"/>
  <c r="F32" i="4"/>
  <c r="F33" i="4" s="1"/>
  <c r="F17" i="2"/>
  <c r="F25" i="2" s="1"/>
  <c r="F27" i="4" s="1"/>
  <c r="B32" i="4" l="1"/>
  <c r="B31" i="4"/>
  <c r="B30" i="4"/>
  <c r="B33" i="4" l="1"/>
  <c r="D28" i="2"/>
  <c r="E28" i="2"/>
  <c r="F28" i="2"/>
  <c r="G28" i="2"/>
  <c r="C29" i="2"/>
  <c r="D29" i="2"/>
  <c r="E29" i="2"/>
  <c r="F29" i="2"/>
  <c r="G29" i="2"/>
  <c r="C30" i="2"/>
  <c r="D30" i="2"/>
  <c r="E30" i="2"/>
  <c r="F30" i="2"/>
  <c r="G30" i="2"/>
  <c r="C33" i="2"/>
  <c r="D33" i="2"/>
  <c r="E33" i="2"/>
  <c r="F33" i="2"/>
  <c r="G33" i="2"/>
  <c r="C34" i="2"/>
  <c r="D34" i="2"/>
  <c r="E34" i="2"/>
  <c r="F34" i="2"/>
  <c r="G34" i="2"/>
  <c r="C35" i="2"/>
  <c r="D35" i="2"/>
  <c r="E35" i="2"/>
  <c r="F35" i="2"/>
  <c r="G35" i="2"/>
  <c r="C37" i="2"/>
  <c r="D37" i="2"/>
  <c r="E37" i="2"/>
  <c r="F37" i="2"/>
  <c r="G37" i="2"/>
  <c r="C38" i="2"/>
  <c r="D38" i="2"/>
  <c r="E38" i="2"/>
  <c r="F38" i="2"/>
  <c r="G38" i="2"/>
  <c r="C103" i="11"/>
  <c r="D103" i="11"/>
  <c r="E103" i="11"/>
  <c r="F103" i="11"/>
  <c r="G103" i="11"/>
  <c r="C105" i="11"/>
  <c r="D105" i="11"/>
  <c r="E105" i="11"/>
  <c r="F105" i="11"/>
  <c r="G105" i="11"/>
  <c r="C9" i="3"/>
  <c r="D9" i="3"/>
  <c r="E9" i="3"/>
  <c r="F9" i="3"/>
  <c r="G9" i="3"/>
  <c r="C10" i="3"/>
  <c r="D10" i="3"/>
  <c r="E10" i="3"/>
  <c r="F10" i="3"/>
  <c r="G10" i="3"/>
  <c r="C19" i="3"/>
  <c r="D19" i="3"/>
  <c r="E19" i="3"/>
  <c r="F19" i="3"/>
  <c r="G19" i="3"/>
  <c r="C25" i="3"/>
  <c r="D25" i="3"/>
  <c r="E25" i="3"/>
  <c r="F25" i="3"/>
  <c r="G25" i="3"/>
  <c r="C27" i="3"/>
  <c r="D27" i="3"/>
  <c r="E27" i="3"/>
  <c r="F27" i="3"/>
  <c r="G27" i="3"/>
  <c r="C30" i="3"/>
  <c r="D30" i="3"/>
  <c r="E30" i="3"/>
  <c r="F30" i="3"/>
  <c r="G30" i="3"/>
  <c r="C34" i="3"/>
  <c r="D34" i="3"/>
  <c r="E34" i="3"/>
  <c r="F34" i="3"/>
  <c r="G34" i="3"/>
  <c r="C38" i="3"/>
  <c r="D38" i="3"/>
  <c r="E38" i="3"/>
  <c r="F38" i="3"/>
  <c r="G38" i="3"/>
  <c r="C9" i="4"/>
  <c r="D9" i="4"/>
  <c r="E9" i="4"/>
  <c r="F9" i="4"/>
  <c r="G9" i="4"/>
  <c r="C17" i="4"/>
  <c r="D17" i="4"/>
  <c r="E17" i="4"/>
  <c r="F17" i="4"/>
  <c r="G17" i="4"/>
  <c r="J18" i="4"/>
  <c r="K18" i="4"/>
  <c r="L18" i="4"/>
  <c r="M18" i="4"/>
  <c r="N18" i="4"/>
  <c r="C19" i="4"/>
  <c r="D19" i="4"/>
  <c r="E19" i="4"/>
  <c r="F19" i="4"/>
  <c r="G19" i="4"/>
  <c r="J19" i="4"/>
  <c r="K19" i="4"/>
  <c r="L19" i="4"/>
  <c r="M19" i="4"/>
  <c r="N19" i="4"/>
  <c r="C21" i="4"/>
  <c r="D21" i="4"/>
  <c r="E21" i="4"/>
  <c r="F21" i="4"/>
  <c r="G21" i="4"/>
  <c r="C22" i="4"/>
  <c r="D22" i="4"/>
  <c r="E22" i="4"/>
  <c r="F22" i="4"/>
  <c r="G22" i="4"/>
  <c r="C23" i="4"/>
  <c r="D23" i="4"/>
  <c r="E23" i="4"/>
  <c r="F23" i="4"/>
  <c r="G23" i="4"/>
  <c r="C24" i="4"/>
  <c r="D24" i="4"/>
  <c r="E24" i="4"/>
  <c r="F24" i="4"/>
  <c r="G24" i="4"/>
  <c r="C26" i="4"/>
  <c r="D26" i="4"/>
  <c r="E26" i="4"/>
  <c r="F26" i="4"/>
  <c r="G26" i="4"/>
  <c r="C28" i="4"/>
  <c r="D28" i="4"/>
  <c r="E28" i="4"/>
  <c r="F28" i="4"/>
  <c r="G28" i="4"/>
  <c r="B39" i="4"/>
  <c r="B43" i="4"/>
  <c r="B45" i="4"/>
  <c r="C47" i="4"/>
  <c r="D47" i="4"/>
  <c r="E47" i="4"/>
  <c r="F47" i="4"/>
  <c r="G47" i="4"/>
  <c r="C34" i="1"/>
  <c r="D34" i="1"/>
  <c r="E34" i="1"/>
  <c r="F34" i="1"/>
  <c r="G34" i="1"/>
  <c r="C36" i="1"/>
  <c r="D36" i="1"/>
  <c r="E36" i="1"/>
  <c r="F36" i="1"/>
  <c r="G36" i="1"/>
  <c r="C38" i="1"/>
  <c r="D38" i="1"/>
  <c r="E38" i="1"/>
  <c r="F38" i="1"/>
  <c r="G38" i="1"/>
  <c r="C40" i="1"/>
  <c r="D40" i="1"/>
  <c r="E40" i="1"/>
  <c r="F40" i="1"/>
  <c r="G40" i="1"/>
  <c r="D15" i="12"/>
  <c r="E15" i="12"/>
  <c r="F15" i="12"/>
  <c r="G15" i="12"/>
  <c r="C16" i="12"/>
  <c r="D16" i="12"/>
  <c r="E16" i="12"/>
  <c r="F16" i="12"/>
  <c r="G16" i="12"/>
  <c r="D18" i="12"/>
  <c r="E18" i="12"/>
  <c r="F18" i="12"/>
  <c r="G18" i="12"/>
  <c r="C7" i="13"/>
  <c r="D7" i="13"/>
  <c r="E7" i="13"/>
  <c r="F7" i="13"/>
  <c r="G7" i="13"/>
  <c r="C9" i="13"/>
  <c r="D9" i="13"/>
  <c r="E9" i="13"/>
  <c r="F9" i="13"/>
  <c r="G9" i="13"/>
  <c r="C11" i="13"/>
  <c r="D11" i="13"/>
  <c r="E11" i="13"/>
  <c r="F11" i="13"/>
  <c r="G11" i="13"/>
  <c r="C19" i="13"/>
  <c r="D19" i="13"/>
  <c r="E19" i="13"/>
  <c r="F19" i="13"/>
  <c r="G19" i="13"/>
  <c r="C21" i="13"/>
  <c r="D21" i="13"/>
  <c r="E21" i="13"/>
  <c r="F21" i="13"/>
  <c r="G21" i="13"/>
</calcChain>
</file>

<file path=xl/sharedStrings.xml><?xml version="1.0" encoding="utf-8"?>
<sst xmlns="http://schemas.openxmlformats.org/spreadsheetml/2006/main" count="343" uniqueCount="236">
  <si>
    <t>Profit &amp; Loss k/Eur</t>
  </si>
  <si>
    <t>EBITDA</t>
  </si>
  <si>
    <t>Gross Margin</t>
  </si>
  <si>
    <t>EBIT</t>
  </si>
  <si>
    <t>EBT</t>
  </si>
  <si>
    <t>Balance Sheet k/Eur</t>
  </si>
  <si>
    <t>Cash Flow Statement k/Eur</t>
  </si>
  <si>
    <t>Operating Cash Flow</t>
  </si>
  <si>
    <t>Gross Cash Flow</t>
  </si>
  <si>
    <t>Unlevered Cash Flow</t>
  </si>
  <si>
    <t>Levered Cash Flow</t>
  </si>
  <si>
    <t>Free Cash Flow</t>
  </si>
  <si>
    <t>Net Cash Flow</t>
  </si>
  <si>
    <t>Check</t>
  </si>
  <si>
    <t>EBITDA margin</t>
  </si>
  <si>
    <t>EBIT margin</t>
  </si>
  <si>
    <t>D/E (target &lt;2)</t>
  </si>
  <si>
    <t>NOPAT</t>
  </si>
  <si>
    <t>ROI</t>
  </si>
  <si>
    <t>DSO</t>
  </si>
  <si>
    <t>DPO</t>
  </si>
  <si>
    <t>DIO</t>
  </si>
  <si>
    <t>Working Capital cycle</t>
  </si>
  <si>
    <t>Suddivisione vendite per famiglia</t>
  </si>
  <si>
    <t>As is</t>
  </si>
  <si>
    <t>TOTALE</t>
  </si>
  <si>
    <t>Incidental expenses</t>
  </si>
  <si>
    <t>Freight costs &amp; others %</t>
  </si>
  <si>
    <t>Freight costs &amp; others Euro</t>
  </si>
  <si>
    <t>Days Sales Outstanding</t>
  </si>
  <si>
    <t>Days Payables Outstanding</t>
  </si>
  <si>
    <t>Days Inventory</t>
  </si>
  <si>
    <t>A/R</t>
  </si>
  <si>
    <t>A/P</t>
  </si>
  <si>
    <t>Stock</t>
  </si>
  <si>
    <t>Incremento per invest. Stock</t>
  </si>
  <si>
    <t>TOTALE STOCK</t>
  </si>
  <si>
    <t>Piano di Ammortamento Mutui - Quota Capitale</t>
  </si>
  <si>
    <t>ABI</t>
  </si>
  <si>
    <t>Rate in 1 anno</t>
  </si>
  <si>
    <t>Rata semestrale</t>
  </si>
  <si>
    <t>Real Tax rate</t>
  </si>
  <si>
    <t>COGS</t>
  </si>
  <si>
    <t>CAGR</t>
  </si>
  <si>
    <t>p</t>
  </si>
  <si>
    <t>Calcola il VF</t>
  </si>
  <si>
    <t>Calcola il P</t>
  </si>
  <si>
    <t>Importo</t>
  </si>
  <si>
    <t>Beta</t>
  </si>
  <si>
    <t>Tax rate</t>
  </si>
  <si>
    <t>WACC</t>
  </si>
  <si>
    <t>Equity</t>
  </si>
  <si>
    <t>Revenue</t>
  </si>
  <si>
    <t>EAT</t>
  </si>
  <si>
    <t>Products</t>
  </si>
  <si>
    <t>%</t>
  </si>
  <si>
    <t>Scoring</t>
  </si>
  <si>
    <t>(tra parentesi il valore "di riferimento")</t>
  </si>
  <si>
    <r>
      <rPr>
        <b/>
        <sz val="10"/>
        <color indexed="17"/>
        <rFont val="Calibri"/>
        <family val="2"/>
        <scheme val="minor"/>
      </rPr>
      <t>M.Propri / Tot. Passivo</t>
    </r>
    <r>
      <rPr>
        <sz val="10"/>
        <color indexed="17"/>
        <rFont val="Calibri"/>
        <family val="2"/>
        <scheme val="minor"/>
      </rPr>
      <t xml:space="preserve">                               (&gt;= 7%)</t>
    </r>
  </si>
  <si>
    <t xml:space="preserve">Valutazione </t>
  </si>
  <si>
    <t>Legenda: livello A : scoring &gt;= 9; livello B : scoring = 7 o = 8; livello C : scoring &lt; 7.</t>
  </si>
  <si>
    <t>Company name</t>
  </si>
  <si>
    <t>Starting year</t>
  </si>
  <si>
    <t>Ending year</t>
  </si>
  <si>
    <t>Year</t>
  </si>
  <si>
    <t>Days</t>
  </si>
  <si>
    <t>CHG</t>
  </si>
  <si>
    <t>Description</t>
  </si>
  <si>
    <t>Total Revenue</t>
  </si>
  <si>
    <t>Interests/Value of Production</t>
  </si>
  <si>
    <t>EBITDA/Interests (target &gt;6)</t>
  </si>
  <si>
    <t>NFP/EBITDA (target &lt;5)</t>
  </si>
  <si>
    <t>NFP</t>
  </si>
  <si>
    <t>Weight Average Cost of Capital</t>
  </si>
  <si>
    <t>Interest public bond 10 years</t>
  </si>
  <si>
    <t>Market risk</t>
  </si>
  <si>
    <t>Equity/(Liabilites+Equity)</t>
  </si>
  <si>
    <t>Debt interest rate</t>
  </si>
  <si>
    <t>Liabilities/(Liabilites+Equity)</t>
  </si>
  <si>
    <t>Economic Value Added</t>
  </si>
  <si>
    <t>Cost of Good Sold</t>
  </si>
  <si>
    <t>(last FY)</t>
  </si>
  <si>
    <t>Amount</t>
  </si>
  <si>
    <t>(Budget)</t>
  </si>
  <si>
    <t>(BDG FY n+1)</t>
  </si>
  <si>
    <t>Balance Sheet</t>
  </si>
  <si>
    <t>Inventories</t>
  </si>
  <si>
    <t>Remaining working Capital</t>
  </si>
  <si>
    <t>Fixed Assets</t>
  </si>
  <si>
    <t>Total Assets</t>
  </si>
  <si>
    <t>Short Term Liabilities</t>
  </si>
  <si>
    <t>Long Term Liabilities</t>
  </si>
  <si>
    <t>Total liabilities + Equity</t>
  </si>
  <si>
    <t>Profit &amp; Loss</t>
  </si>
  <si>
    <t>Depreciation</t>
  </si>
  <si>
    <t>Interestes</t>
  </si>
  <si>
    <t>KPIs</t>
  </si>
  <si>
    <t>Level</t>
  </si>
  <si>
    <r>
      <rPr>
        <b/>
        <sz val="10"/>
        <color indexed="17"/>
        <rFont val="Calibri"/>
        <family val="2"/>
        <scheme val="minor"/>
      </rPr>
      <t xml:space="preserve">EBITDA / Interests </t>
    </r>
    <r>
      <rPr>
        <sz val="10"/>
        <color indexed="17"/>
        <rFont val="Calibri"/>
        <family val="2"/>
        <scheme val="minor"/>
      </rPr>
      <t xml:space="preserve">                        (&gt;= 2)</t>
    </r>
  </si>
  <si>
    <t>EBITDA/ Revenue</t>
  </si>
  <si>
    <r>
      <t xml:space="preserve">Gross Working Capital / ST Liabilities    </t>
    </r>
    <r>
      <rPr>
        <sz val="10"/>
        <color indexed="17"/>
        <rFont val="Calibri"/>
        <family val="2"/>
        <scheme val="minor"/>
      </rPr>
      <t xml:space="preserve"> (&gt;= 80%)</t>
    </r>
  </si>
  <si>
    <t>Value</t>
  </si>
  <si>
    <t>Other revenue</t>
  </si>
  <si>
    <t>Ancillary costs</t>
  </si>
  <si>
    <t>Total COGS</t>
  </si>
  <si>
    <t>Costo of Goods Sold (COGS)</t>
  </si>
  <si>
    <t>Variable costs</t>
  </si>
  <si>
    <t>Services costs</t>
  </si>
  <si>
    <t>Personell costs</t>
  </si>
  <si>
    <t>Other costs</t>
  </si>
  <si>
    <t>Total OPEX</t>
  </si>
  <si>
    <t>Depreciation tangible assets</t>
  </si>
  <si>
    <t>Depreciation intangible assets</t>
  </si>
  <si>
    <t>Interests</t>
  </si>
  <si>
    <t>Financial results</t>
  </si>
  <si>
    <t>Taxes</t>
  </si>
  <si>
    <t>Intangible Assets</t>
  </si>
  <si>
    <t>Tangible Assets</t>
  </si>
  <si>
    <t>Financial Assets</t>
  </si>
  <si>
    <t>Goodwil</t>
  </si>
  <si>
    <t>Total Fixed Assets</t>
  </si>
  <si>
    <t>Account Receivables</t>
  </si>
  <si>
    <t>Account Payables</t>
  </si>
  <si>
    <t>Net Working Capital</t>
  </si>
  <si>
    <t>Other receivables</t>
  </si>
  <si>
    <t>Other Payables</t>
  </si>
  <si>
    <t>Receivables / Payables Net</t>
  </si>
  <si>
    <t>Other funds</t>
  </si>
  <si>
    <t>Net Capital Employed</t>
  </si>
  <si>
    <t>Capital Share</t>
  </si>
  <si>
    <t>Retained Earnings</t>
  </si>
  <si>
    <t>Total Equity</t>
  </si>
  <si>
    <t>Long Term Debt</t>
  </si>
  <si>
    <t>Short Term Debt</t>
  </si>
  <si>
    <t>Cash &amp; Cash equivalents</t>
  </si>
  <si>
    <t>Net Financial Position (NFP)</t>
  </si>
  <si>
    <t>Total sources</t>
  </si>
  <si>
    <t>Δ Inventories</t>
  </si>
  <si>
    <t>Δ Account Receivables</t>
  </si>
  <si>
    <t>Δ Account Payables</t>
  </si>
  <si>
    <t>Δ other receivables</t>
  </si>
  <si>
    <t>Δ other paybles</t>
  </si>
  <si>
    <t>Δ funds</t>
  </si>
  <si>
    <t>Δ CAPEX_Tangible</t>
  </si>
  <si>
    <t>Δ CAPEX_Intangible</t>
  </si>
  <si>
    <t>Δ CAPEX_Financial</t>
  </si>
  <si>
    <t>Balance Financial Result</t>
  </si>
  <si>
    <t>Dividends</t>
  </si>
  <si>
    <t>Δ Long Term Debt</t>
  </si>
  <si>
    <t>Increase in Equity</t>
  </si>
  <si>
    <t>Revenue by family products</t>
  </si>
  <si>
    <t>Revenue Euro</t>
  </si>
  <si>
    <t>% Gross Margin</t>
  </si>
  <si>
    <t>Average Gross margin</t>
  </si>
  <si>
    <t>Cost of Goods Sold (COGS)</t>
  </si>
  <si>
    <t>TOTAL COGS</t>
  </si>
  <si>
    <t>TOTAL</t>
  </si>
  <si>
    <t>Code</t>
  </si>
  <si>
    <t>Family product</t>
  </si>
  <si>
    <t>TOTAL REVENUE</t>
  </si>
  <si>
    <t>VI (Beg value)</t>
  </si>
  <si>
    <t>VF End value)</t>
  </si>
  <si>
    <t>P (period)</t>
  </si>
  <si>
    <t>Total variable costs</t>
  </si>
  <si>
    <t>Total services costs</t>
  </si>
  <si>
    <t>Total personell costs</t>
  </si>
  <si>
    <t>Total other costs</t>
  </si>
  <si>
    <t>TOTAL OPEX</t>
  </si>
  <si>
    <t>Increase personell: FTE</t>
  </si>
  <si>
    <t>Increase personell: Euro/each</t>
  </si>
  <si>
    <t>of the intangible</t>
  </si>
  <si>
    <t>of the tangible</t>
  </si>
  <si>
    <t>Corporate taxes</t>
  </si>
  <si>
    <t>Earning Before taxes (EBT)</t>
  </si>
  <si>
    <t>Permanent tax adj</t>
  </si>
  <si>
    <t>Taxable basis</t>
  </si>
  <si>
    <t>Corporate taxes2</t>
  </si>
  <si>
    <t>Total Taxes</t>
  </si>
  <si>
    <t>Purchasing value</t>
  </si>
  <si>
    <t>Beg stocl</t>
  </si>
  <si>
    <t>Ending stock</t>
  </si>
  <si>
    <t>= Purchasing of the period</t>
  </si>
  <si>
    <t>INVESTMENTS</t>
  </si>
  <si>
    <t>Existing tangible assets</t>
  </si>
  <si>
    <t>New tangible assets</t>
  </si>
  <si>
    <t>Depreciation Funds_beginning</t>
  </si>
  <si>
    <t>Depreciation of the year</t>
  </si>
  <si>
    <t>Net Tangible Assets</t>
  </si>
  <si>
    <t>Existing intangible assets</t>
  </si>
  <si>
    <t>New intangible assets</t>
  </si>
  <si>
    <t>Net Intangible Assets</t>
  </si>
  <si>
    <t>Existing Financial Assets</t>
  </si>
  <si>
    <t>New Financial Assets</t>
  </si>
  <si>
    <t>Total Financial Assets</t>
  </si>
  <si>
    <t>Reimbursment</t>
  </si>
  <si>
    <t>New debt 2021</t>
  </si>
  <si>
    <t>New debt 2022</t>
  </si>
  <si>
    <t>New debt 2023</t>
  </si>
  <si>
    <t>New debt 2024</t>
  </si>
  <si>
    <t>New debt 2025</t>
  </si>
  <si>
    <t>Total</t>
  </si>
  <si>
    <t>Reimbursment 2021</t>
  </si>
  <si>
    <t>Reimbursment 2022</t>
  </si>
  <si>
    <t>Reimbursment 2023</t>
  </si>
  <si>
    <t>Reimbursment 2024</t>
  </si>
  <si>
    <t>Balance Long Term Debt</t>
  </si>
  <si>
    <t>FY2021</t>
  </si>
  <si>
    <t>Investment</t>
  </si>
  <si>
    <t>Duration (years)</t>
  </si>
  <si>
    <t>Interest rate</t>
  </si>
  <si>
    <t>Settlement amount</t>
  </si>
  <si>
    <t>Beginning amount</t>
  </si>
  <si>
    <t>Installment</t>
  </si>
  <si>
    <t>End amount</t>
  </si>
  <si>
    <t>Total interest per year</t>
  </si>
  <si>
    <t>Capital reimbursment</t>
  </si>
  <si>
    <t>FY2022</t>
  </si>
  <si>
    <t>Interests calculation</t>
  </si>
  <si>
    <t>TOTAL INTERESTS</t>
  </si>
  <si>
    <t>Average interests rate</t>
  </si>
  <si>
    <t>Interest on loan</t>
  </si>
  <si>
    <t>Interests on bank overdraft</t>
  </si>
  <si>
    <t>EQUITY</t>
  </si>
  <si>
    <t>Total Capital Share</t>
  </si>
  <si>
    <t>Reserves</t>
  </si>
  <si>
    <t>Retained Earngings</t>
  </si>
  <si>
    <t>Bank name</t>
  </si>
  <si>
    <t>Number of loan</t>
  </si>
  <si>
    <t>2021</t>
  </si>
  <si>
    <t>DEFINITION</t>
  </si>
  <si>
    <t>Cost of Goods Sold</t>
  </si>
  <si>
    <t>Earning Before Interest Taxes Depreciation Amortization</t>
  </si>
  <si>
    <t>Earning Before Interest Taxes</t>
  </si>
  <si>
    <t>Earning Before Taxes</t>
  </si>
  <si>
    <t>Earning After Taxes</t>
  </si>
  <si>
    <t>Net Financial Position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</si>
</sst>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 #,##0.00_-;\-&quot;€&quot;\ * #,##0.00_-;_-&quot;€&quot;\ * &quot;-&quot;??_-;_-@_-"/>
    <numFmt numFmtId="165" formatCode="#,##0.0"/>
    <numFmt numFmtId="166" formatCode="0.0%"/>
    <numFmt numFmtId="167" formatCode="#,##0.00_ ;\-#,##0.00\ "/>
    <numFmt numFmtId="168" formatCode="\F\Y\ General"/>
    <numFmt numFmtId="169" formatCode="_-* #,##0_-;\-* #,##0_-;_-* &quot;-&quot;??_-;_-@_-"/>
    <numFmt numFmtId="170" formatCode="#,##0.00000"/>
    <numFmt numFmtId="171" formatCode="_-* #,##0_-;\-* #,##0_-;_-* \-_-;_-@_-"/>
    <numFmt numFmtId="172" formatCode="_-* #,##0.00_-;\-* #,##0.00_-;_-* \-??_-;_-@_-"/>
    <numFmt numFmtId="173" formatCode="#,##0.00_ ;[Red]\-#,##0.00\ "/>
  </numFmts>
  <fonts count="36"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theme="0" tint="-4.9989318521683403E-2"/>
      <name val="Calibri"/>
      <family val="2"/>
      <scheme val="minor"/>
    </font>
    <font>
      <b/>
      <sz val="10"/>
      <color rgb="FF002060"/>
      <name val="Calibri"/>
      <family val="2"/>
      <scheme val="minor"/>
    </font>
    <font>
      <i/>
      <sz val="10"/>
      <color rgb="FF002060"/>
      <name val="Calibri"/>
      <family val="2"/>
      <scheme val="minor"/>
    </font>
    <font>
      <i/>
      <sz val="8"/>
      <color rgb="FF002060"/>
      <name val="Calibri"/>
      <family val="2"/>
      <scheme val="minor"/>
    </font>
    <font>
      <sz val="10"/>
      <color rgb="FF002060"/>
      <name val="Calibri"/>
      <family val="2"/>
      <scheme val="minor"/>
    </font>
    <font>
      <sz val="8"/>
      <color rgb="FF002060"/>
      <name val="Calibri"/>
      <family val="2"/>
      <scheme val="minor"/>
    </font>
    <font>
      <b/>
      <sz val="10"/>
      <name val="Calibri"/>
      <family val="2"/>
      <scheme val="minor"/>
    </font>
    <font>
      <i/>
      <sz val="10"/>
      <color theme="1"/>
      <name val="Calibri"/>
      <family val="2"/>
      <scheme val="minor"/>
    </font>
    <font>
      <i/>
      <sz val="10"/>
      <name val="Calibri"/>
      <family val="2"/>
      <scheme val="minor"/>
    </font>
    <font>
      <sz val="10"/>
      <name val="Calibri"/>
      <family val="2"/>
    </font>
    <font>
      <b/>
      <sz val="10"/>
      <name val="Calibri"/>
      <family val="2"/>
    </font>
    <font>
      <sz val="10"/>
      <name val="Calibri"/>
      <family val="2"/>
      <scheme val="minor"/>
    </font>
    <font>
      <sz val="10"/>
      <color theme="0"/>
      <name val="Calibri"/>
      <family val="2"/>
      <scheme val="minor"/>
    </font>
    <font>
      <sz val="10"/>
      <color rgb="FF222222"/>
      <name val="Calibri"/>
      <family val="2"/>
    </font>
    <font>
      <b/>
      <sz val="10"/>
      <color rgb="FFFF0000"/>
      <name val="Calibri"/>
      <family val="2"/>
      <scheme val="minor"/>
    </font>
    <font>
      <sz val="10"/>
      <color rgb="FFFF0000"/>
      <name val="Calibri"/>
      <family val="2"/>
      <scheme val="minor"/>
    </font>
    <font>
      <b/>
      <sz val="10"/>
      <color rgb="FF003F77"/>
      <name val="Calibri"/>
      <family val="2"/>
      <scheme val="minor"/>
    </font>
    <font>
      <sz val="10"/>
      <color rgb="FF003F77"/>
      <name val="Calibri"/>
      <family val="2"/>
      <scheme val="minor"/>
    </font>
    <font>
      <b/>
      <sz val="10"/>
      <color theme="0"/>
      <name val="Calibri"/>
      <family val="2"/>
      <scheme val="minor"/>
    </font>
    <font>
      <sz val="10"/>
      <color theme="0" tint="-4.9989318521683403E-2"/>
      <name val="Calibri"/>
      <family val="2"/>
      <scheme val="minor"/>
    </font>
    <font>
      <i/>
      <sz val="8"/>
      <color rgb="FF003300"/>
      <name val="Calibri"/>
      <family val="2"/>
      <scheme val="minor"/>
    </font>
    <font>
      <sz val="6"/>
      <color theme="1"/>
      <name val="Calibri"/>
      <family val="2"/>
      <scheme val="minor"/>
    </font>
    <font>
      <sz val="10"/>
      <name val="Arial"/>
      <family val="2"/>
    </font>
    <font>
      <sz val="10"/>
      <color indexed="12"/>
      <name val="Calibri"/>
      <family val="2"/>
      <scheme val="minor"/>
    </font>
    <font>
      <b/>
      <sz val="10"/>
      <color indexed="10"/>
      <name val="Calibri"/>
      <family val="2"/>
      <scheme val="minor"/>
    </font>
    <font>
      <sz val="10"/>
      <color indexed="10"/>
      <name val="Calibri"/>
      <family val="2"/>
      <scheme val="minor"/>
    </font>
    <font>
      <b/>
      <sz val="10"/>
      <color indexed="17"/>
      <name val="Calibri"/>
      <family val="2"/>
      <scheme val="minor"/>
    </font>
    <font>
      <sz val="10"/>
      <color indexed="17"/>
      <name val="Calibri"/>
      <family val="2"/>
      <scheme val="minor"/>
    </font>
    <font>
      <b/>
      <sz val="10"/>
      <color indexed="9"/>
      <name val="Calibri"/>
      <family val="2"/>
      <scheme val="minor"/>
    </font>
    <font>
      <sz val="10"/>
      <color indexed="9"/>
      <name val="Calibri"/>
      <family val="2"/>
      <scheme val="minor"/>
    </font>
    <font>
      <i/>
      <sz val="10"/>
      <color indexed="17"/>
      <name val="Calibri"/>
      <family val="2"/>
      <scheme val="minor"/>
    </font>
    <font>
      <b/>
      <sz val="11"/>
      <color theme="1"/>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rgb="FF002060"/>
        <bgColor indexed="64"/>
      </patternFill>
    </fill>
    <fill>
      <patternFill patternType="solid">
        <fgColor rgb="FFFFFFCC"/>
        <bgColor indexed="64"/>
      </patternFill>
    </fill>
    <fill>
      <patternFill patternType="solid">
        <fgColor rgb="FF92D050"/>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6" tint="0.59999389629810485"/>
        <bgColor indexed="22"/>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26" fillId="0" borderId="0"/>
    <xf numFmtId="9" fontId="26" fillId="0" borderId="0" applyFill="0" applyBorder="0" applyAlignment="0" applyProtection="0"/>
    <xf numFmtId="171" fontId="26" fillId="0" borderId="0" applyFill="0" applyBorder="0" applyAlignment="0" applyProtection="0"/>
    <xf numFmtId="172" fontId="26" fillId="0" borderId="0" applyFill="0" applyBorder="0" applyAlignment="0" applyProtection="0"/>
  </cellStyleXfs>
  <cellXfs count="252">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4" fillId="2" borderId="0" xfId="0" applyFont="1" applyFill="1" applyAlignment="1">
      <alignment horizontal="right" vertical="center"/>
    </xf>
    <xf numFmtId="14" fontId="4" fillId="2" borderId="0" xfId="0" applyNumberFormat="1" applyFont="1" applyFill="1" applyAlignment="1">
      <alignment horizontal="center" vertical="center"/>
    </xf>
    <xf numFmtId="0" fontId="4" fillId="3" borderId="0" xfId="0" applyFont="1" applyFill="1" applyAlignment="1">
      <alignment horizontal="right" vertical="center"/>
    </xf>
    <xf numFmtId="3" fontId="2" fillId="0" borderId="0" xfId="0" applyNumberFormat="1" applyFont="1" applyAlignment="1">
      <alignment vertical="center"/>
    </xf>
    <xf numFmtId="3" fontId="2" fillId="0" borderId="0" xfId="0" applyNumberFormat="1" applyFont="1" applyAlignment="1">
      <alignment horizontal="center" vertical="center"/>
    </xf>
    <xf numFmtId="0" fontId="3" fillId="0" borderId="0" xfId="0" applyFont="1" applyAlignment="1">
      <alignment horizontal="right" vertical="center"/>
    </xf>
    <xf numFmtId="165" fontId="2" fillId="0" borderId="0" xfId="0" applyNumberFormat="1" applyFont="1" applyAlignment="1">
      <alignment vertical="center"/>
    </xf>
    <xf numFmtId="3" fontId="3" fillId="0" borderId="0" xfId="0" applyNumberFormat="1" applyFont="1" applyAlignment="1">
      <alignment vertical="center"/>
    </xf>
    <xf numFmtId="3" fontId="3" fillId="0" borderId="2" xfId="0" applyNumberFormat="1" applyFont="1" applyBorder="1" applyAlignment="1">
      <alignment vertical="center"/>
    </xf>
    <xf numFmtId="3" fontId="3" fillId="0" borderId="3" xfId="0" applyNumberFormat="1" applyFont="1" applyBorder="1" applyAlignment="1">
      <alignment vertical="center"/>
    </xf>
    <xf numFmtId="0" fontId="3" fillId="0" borderId="3" xfId="0" applyFont="1" applyBorder="1" applyAlignment="1">
      <alignment horizontal="right" vertical="center"/>
    </xf>
    <xf numFmtId="3" fontId="2" fillId="4" borderId="0" xfId="0" applyNumberFormat="1" applyFont="1" applyFill="1" applyAlignment="1">
      <alignment vertical="center"/>
    </xf>
    <xf numFmtId="3" fontId="2" fillId="4" borderId="1" xfId="0" applyNumberFormat="1" applyFont="1" applyFill="1" applyBorder="1" applyAlignment="1">
      <alignment vertical="center"/>
    </xf>
    <xf numFmtId="0" fontId="2" fillId="0" borderId="1" xfId="0" applyFont="1" applyBorder="1" applyAlignment="1">
      <alignment vertical="center"/>
    </xf>
    <xf numFmtId="3" fontId="2" fillId="0" borderId="0" xfId="0" applyNumberFormat="1" applyFont="1" applyFill="1" applyAlignment="1">
      <alignment vertical="center"/>
    </xf>
    <xf numFmtId="3" fontId="2" fillId="0" borderId="1" xfId="0" applyNumberFormat="1" applyFont="1" applyFill="1" applyBorder="1" applyAlignment="1">
      <alignment vertical="center"/>
    </xf>
    <xf numFmtId="0" fontId="3" fillId="0" borderId="2" xfId="0" applyFont="1" applyBorder="1" applyAlignment="1">
      <alignment horizontal="right"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166" fontId="7" fillId="0" borderId="0" xfId="2" applyNumberFormat="1" applyFont="1" applyAlignment="1">
      <alignment vertical="center"/>
    </xf>
    <xf numFmtId="0" fontId="8" fillId="0" borderId="0" xfId="0" applyFont="1" applyAlignment="1" applyProtection="1">
      <alignment horizontal="right" vertical="center"/>
      <protection locked="0"/>
    </xf>
    <xf numFmtId="166" fontId="5" fillId="0" borderId="0" xfId="2" applyNumberFormat="1" applyFont="1" applyAlignment="1">
      <alignment vertical="center"/>
    </xf>
    <xf numFmtId="3" fontId="5" fillId="0" borderId="0" xfId="0" applyNumberFormat="1" applyFont="1" applyAlignment="1">
      <alignment vertical="center"/>
    </xf>
    <xf numFmtId="165" fontId="8" fillId="0" borderId="0" xfId="0" applyNumberFormat="1" applyFont="1" applyAlignment="1">
      <alignment vertical="center"/>
    </xf>
    <xf numFmtId="0" fontId="8" fillId="0" borderId="0" xfId="0" applyFont="1" applyAlignment="1">
      <alignment vertical="center"/>
    </xf>
    <xf numFmtId="3" fontId="8" fillId="0" borderId="0" xfId="0" applyNumberFormat="1" applyFont="1" applyAlignment="1">
      <alignment vertical="center"/>
    </xf>
    <xf numFmtId="167" fontId="2" fillId="0" borderId="0" xfId="1" applyNumberFormat="1" applyFont="1" applyAlignment="1">
      <alignment vertical="center"/>
    </xf>
    <xf numFmtId="0" fontId="9" fillId="0" borderId="0" xfId="0" applyFont="1" applyAlignment="1" applyProtection="1">
      <alignment horizontal="right" vertical="center"/>
      <protection locked="0"/>
    </xf>
    <xf numFmtId="0" fontId="10" fillId="0" borderId="0" xfId="0" applyFont="1" applyFill="1" applyAlignment="1">
      <alignment horizontal="center" vertical="center"/>
    </xf>
    <xf numFmtId="4" fontId="2" fillId="0" borderId="0" xfId="0" applyNumberFormat="1" applyFont="1" applyAlignment="1">
      <alignment vertical="center"/>
    </xf>
    <xf numFmtId="4" fontId="3" fillId="0" borderId="0" xfId="0" applyNumberFormat="1" applyFont="1" applyAlignment="1">
      <alignment vertical="center"/>
    </xf>
    <xf numFmtId="4" fontId="2" fillId="0" borderId="1" xfId="0" applyNumberFormat="1" applyFont="1" applyBorder="1" applyAlignment="1">
      <alignment vertical="center"/>
    </xf>
    <xf numFmtId="168" fontId="4" fillId="3" borderId="0" xfId="0" applyNumberFormat="1" applyFont="1" applyFill="1" applyAlignment="1">
      <alignment horizontal="center" vertical="center"/>
    </xf>
    <xf numFmtId="0" fontId="2" fillId="0" borderId="0" xfId="0" applyFont="1"/>
    <xf numFmtId="0" fontId="11" fillId="0" borderId="0" xfId="0" applyFont="1" applyAlignment="1">
      <alignment horizontal="center" vertical="center"/>
    </xf>
    <xf numFmtId="0" fontId="3" fillId="0" borderId="0" xfId="0" applyFont="1" applyAlignment="1">
      <alignment vertical="center"/>
    </xf>
    <xf numFmtId="4" fontId="3" fillId="0" borderId="3" xfId="0" applyNumberFormat="1" applyFont="1" applyBorder="1" applyAlignment="1">
      <alignment vertical="center"/>
    </xf>
    <xf numFmtId="166" fontId="2" fillId="4" borderId="0" xfId="2" applyNumberFormat="1" applyFont="1" applyFill="1" applyAlignment="1">
      <alignment horizontal="center" vertical="center"/>
    </xf>
    <xf numFmtId="0" fontId="11" fillId="0" borderId="0" xfId="0" applyFont="1" applyAlignment="1">
      <alignment vertical="center"/>
    </xf>
    <xf numFmtId="10" fontId="2" fillId="0" borderId="0" xfId="2" applyNumberFormat="1" applyFont="1" applyAlignment="1">
      <alignment horizontal="center" vertical="center"/>
    </xf>
    <xf numFmtId="10" fontId="2" fillId="0" borderId="1" xfId="2" applyNumberFormat="1" applyFont="1" applyBorder="1" applyAlignment="1">
      <alignment horizontal="center" vertical="center"/>
    </xf>
    <xf numFmtId="166" fontId="2" fillId="4" borderId="1" xfId="2" applyNumberFormat="1" applyFont="1" applyFill="1" applyBorder="1" applyAlignment="1">
      <alignment horizontal="center" vertical="center"/>
    </xf>
    <xf numFmtId="10" fontId="2" fillId="4" borderId="0" xfId="2" applyNumberFormat="1" applyFont="1" applyFill="1" applyAlignment="1">
      <alignment horizontal="center" vertical="center"/>
    </xf>
    <xf numFmtId="10" fontId="3" fillId="0" borderId="3" xfId="2" applyNumberFormat="1" applyFont="1" applyBorder="1" applyAlignment="1">
      <alignment horizontal="center" vertical="center"/>
    </xf>
    <xf numFmtId="0" fontId="12" fillId="0" borderId="0" xfId="0" applyFont="1" applyBorder="1" applyAlignment="1">
      <alignment vertical="center"/>
    </xf>
    <xf numFmtId="0" fontId="11" fillId="0" borderId="0" xfId="0" applyFont="1" applyAlignment="1">
      <alignment horizontal="right"/>
    </xf>
    <xf numFmtId="0" fontId="2" fillId="4" borderId="0" xfId="0" applyFont="1" applyFill="1"/>
    <xf numFmtId="0" fontId="2" fillId="0" borderId="1" xfId="0" applyFont="1" applyBorder="1"/>
    <xf numFmtId="3" fontId="2" fillId="0" borderId="0" xfId="0" applyNumberFormat="1" applyFont="1"/>
    <xf numFmtId="3" fontId="2" fillId="4" borderId="0" xfId="0" applyNumberFormat="1" applyFont="1" applyFill="1"/>
    <xf numFmtId="3" fontId="2" fillId="4" borderId="1" xfId="0" applyNumberFormat="1" applyFont="1" applyFill="1" applyBorder="1"/>
    <xf numFmtId="3" fontId="11" fillId="0" borderId="0" xfId="0" applyNumberFormat="1" applyFont="1"/>
    <xf numFmtId="0" fontId="3" fillId="0" borderId="0" xfId="0" applyFont="1"/>
    <xf numFmtId="0" fontId="3" fillId="0" borderId="3" xfId="0" applyFont="1" applyBorder="1" applyAlignment="1">
      <alignment horizontal="right"/>
    </xf>
    <xf numFmtId="3" fontId="3" fillId="0" borderId="3" xfId="0" applyNumberFormat="1" applyFont="1" applyBorder="1"/>
    <xf numFmtId="0" fontId="2" fillId="0" borderId="1" xfId="0" applyFont="1" applyBorder="1" applyAlignment="1">
      <alignment horizontal="righ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quotePrefix="1" applyFont="1" applyFill="1" applyBorder="1" applyAlignment="1">
      <alignment horizontal="center" vertical="center"/>
    </xf>
    <xf numFmtId="49" fontId="2" fillId="0" borderId="4" xfId="0" applyNumberFormat="1" applyFont="1" applyFill="1" applyBorder="1" applyAlignment="1">
      <alignment horizontal="center" vertical="center"/>
    </xf>
    <xf numFmtId="4" fontId="13" fillId="0" borderId="4" xfId="3" applyNumberFormat="1" applyFont="1" applyFill="1" applyBorder="1" applyAlignment="1">
      <alignment horizontal="right" vertical="center"/>
    </xf>
    <xf numFmtId="4" fontId="14" fillId="0" borderId="4" xfId="3" applyNumberFormat="1" applyFont="1" applyFill="1" applyBorder="1" applyAlignment="1">
      <alignment horizontal="right" vertical="center"/>
    </xf>
    <xf numFmtId="4" fontId="2" fillId="0" borderId="0" xfId="0" applyNumberFormat="1" applyFont="1" applyFill="1" applyBorder="1" applyAlignment="1">
      <alignment vertical="center"/>
    </xf>
    <xf numFmtId="4" fontId="3" fillId="0" borderId="0" xfId="0" applyNumberFormat="1" applyFont="1" applyFill="1" applyBorder="1" applyAlignment="1">
      <alignment vertical="center"/>
    </xf>
    <xf numFmtId="0" fontId="11" fillId="0" borderId="0" xfId="0" applyFont="1" applyAlignment="1">
      <alignment horizontal="right" vertical="center"/>
    </xf>
    <xf numFmtId="0" fontId="11" fillId="0" borderId="0" xfId="0" applyFont="1" applyFill="1" applyAlignment="1">
      <alignment horizontal="right" vertical="center"/>
    </xf>
    <xf numFmtId="0" fontId="2" fillId="0" borderId="0" xfId="0" applyFont="1" applyFill="1" applyAlignment="1">
      <alignment vertical="center"/>
    </xf>
    <xf numFmtId="3" fontId="11" fillId="0" borderId="0" xfId="0" applyNumberFormat="1" applyFont="1" applyAlignment="1">
      <alignment vertical="center"/>
    </xf>
    <xf numFmtId="43" fontId="2" fillId="0" borderId="0" xfId="1" applyFont="1" applyAlignment="1">
      <alignment vertical="center"/>
    </xf>
    <xf numFmtId="0" fontId="15" fillId="0" borderId="0" xfId="0" applyFont="1" applyAlignment="1">
      <alignment vertical="center"/>
    </xf>
    <xf numFmtId="10" fontId="15" fillId="0" borderId="0" xfId="2" applyNumberFormat="1" applyFont="1" applyAlignment="1">
      <alignment vertical="center"/>
    </xf>
    <xf numFmtId="1" fontId="15" fillId="0" borderId="0" xfId="0" applyNumberFormat="1" applyFont="1" applyAlignment="1">
      <alignment vertical="center"/>
    </xf>
    <xf numFmtId="0" fontId="10" fillId="0" borderId="0" xfId="0" applyFont="1" applyAlignment="1">
      <alignment vertical="center"/>
    </xf>
    <xf numFmtId="169" fontId="10" fillId="0" borderId="0" xfId="1" applyNumberFormat="1" applyFont="1" applyAlignment="1">
      <alignment vertical="center"/>
    </xf>
    <xf numFmtId="43" fontId="15" fillId="0" borderId="0" xfId="1" applyNumberFormat="1" applyFont="1" applyAlignment="1">
      <alignment vertical="center"/>
    </xf>
    <xf numFmtId="169" fontId="15" fillId="0" borderId="0" xfId="0" applyNumberFormat="1" applyFont="1" applyAlignment="1">
      <alignment vertical="center"/>
    </xf>
    <xf numFmtId="0" fontId="15" fillId="4" borderId="0" xfId="0" applyFont="1" applyFill="1" applyAlignment="1">
      <alignment vertical="center"/>
    </xf>
    <xf numFmtId="10" fontId="15" fillId="4" borderId="0" xfId="0" applyNumberFormat="1" applyFont="1" applyFill="1" applyAlignment="1">
      <alignment vertical="center"/>
    </xf>
    <xf numFmtId="168" fontId="10" fillId="0" borderId="0" xfId="0" applyNumberFormat="1" applyFont="1" applyAlignment="1">
      <alignment horizontal="center" vertical="center"/>
    </xf>
    <xf numFmtId="0" fontId="2" fillId="6" borderId="0" xfId="0" applyFont="1" applyFill="1" applyAlignment="1">
      <alignment vertical="center"/>
    </xf>
    <xf numFmtId="0" fontId="3" fillId="6" borderId="0" xfId="0" applyFont="1" applyFill="1" applyAlignment="1">
      <alignment horizontal="center" vertical="center"/>
    </xf>
    <xf numFmtId="43" fontId="2" fillId="6" borderId="0" xfId="1" applyFont="1" applyFill="1" applyAlignment="1">
      <alignment vertical="center"/>
    </xf>
    <xf numFmtId="169" fontId="15" fillId="0" borderId="0" xfId="1" applyNumberFormat="1" applyFont="1" applyFill="1" applyAlignment="1">
      <alignment vertical="center"/>
    </xf>
    <xf numFmtId="10" fontId="3" fillId="0" borderId="0" xfId="2" applyNumberFormat="1" applyFont="1" applyAlignment="1">
      <alignment horizontal="center" vertical="center"/>
    </xf>
    <xf numFmtId="0" fontId="15" fillId="0" borderId="0" xfId="0" quotePrefix="1" applyFont="1" applyBorder="1" applyAlignment="1" applyProtection="1">
      <alignment vertical="center"/>
      <protection locked="0"/>
    </xf>
    <xf numFmtId="4" fontId="2" fillId="4" borderId="0" xfId="0" applyNumberFormat="1" applyFont="1" applyFill="1"/>
    <xf numFmtId="3" fontId="3" fillId="0" borderId="0" xfId="0" applyNumberFormat="1" applyFont="1" applyFill="1" applyAlignment="1">
      <alignment vertical="center"/>
    </xf>
    <xf numFmtId="3" fontId="3" fillId="0" borderId="3" xfId="0" applyNumberFormat="1" applyFont="1" applyFill="1" applyBorder="1" applyAlignment="1">
      <alignment vertical="center"/>
    </xf>
    <xf numFmtId="166" fontId="9" fillId="0" borderId="0" xfId="2" applyNumberFormat="1" applyFont="1" applyFill="1" applyAlignment="1">
      <alignment vertical="center"/>
    </xf>
    <xf numFmtId="4" fontId="2" fillId="0" borderId="0" xfId="0" applyNumberFormat="1" applyFont="1"/>
    <xf numFmtId="0" fontId="2" fillId="7" borderId="0" xfId="0" applyFont="1" applyFill="1" applyAlignment="1">
      <alignment vertical="center"/>
    </xf>
    <xf numFmtId="3" fontId="11" fillId="0" borderId="0" xfId="0" applyNumberFormat="1" applyFont="1" applyFill="1" applyAlignment="1">
      <alignment vertical="center"/>
    </xf>
    <xf numFmtId="0" fontId="11" fillId="0" borderId="0" xfId="0" applyFont="1" applyFill="1" applyAlignment="1">
      <alignment vertical="center"/>
    </xf>
    <xf numFmtId="4" fontId="11" fillId="0" borderId="0" xfId="0" applyNumberFormat="1" applyFont="1" applyAlignment="1">
      <alignment vertical="center"/>
    </xf>
    <xf numFmtId="4" fontId="2" fillId="4" borderId="0" xfId="0" applyNumberFormat="1" applyFont="1" applyFill="1" applyAlignment="1">
      <alignment vertical="center"/>
    </xf>
    <xf numFmtId="4" fontId="2" fillId="0" borderId="0" xfId="0" applyNumberFormat="1" applyFont="1" applyFill="1" applyAlignment="1">
      <alignment vertical="center"/>
    </xf>
    <xf numFmtId="4" fontId="2" fillId="4" borderId="1" xfId="0" applyNumberFormat="1" applyFont="1" applyFill="1" applyBorder="1" applyAlignment="1">
      <alignment vertical="center"/>
    </xf>
    <xf numFmtId="9" fontId="2" fillId="0" borderId="0" xfId="0" applyNumberFormat="1" applyFont="1" applyAlignment="1">
      <alignment vertical="center"/>
    </xf>
    <xf numFmtId="9" fontId="2" fillId="4" borderId="0" xfId="2" applyFont="1" applyFill="1" applyAlignment="1">
      <alignment horizontal="center" vertical="center"/>
    </xf>
    <xf numFmtId="0" fontId="2" fillId="4" borderId="1" xfId="0" applyFont="1" applyFill="1" applyBorder="1" applyAlignment="1">
      <alignment horizontal="center" vertical="center"/>
    </xf>
    <xf numFmtId="0" fontId="2" fillId="0" borderId="0" xfId="0" applyFont="1" applyAlignment="1">
      <alignment horizontal="center" vertical="center"/>
    </xf>
    <xf numFmtId="3" fontId="3" fillId="0" borderId="0" xfId="0" applyNumberFormat="1" applyFont="1" applyAlignment="1">
      <alignment horizontal="center" vertical="center"/>
    </xf>
    <xf numFmtId="166" fontId="3" fillId="0" borderId="0" xfId="2" applyNumberFormat="1" applyFont="1" applyAlignment="1">
      <alignment horizontal="center" vertical="center"/>
    </xf>
    <xf numFmtId="3" fontId="15" fillId="0" borderId="0" xfId="1" applyNumberFormat="1" applyFont="1" applyAlignment="1">
      <alignment vertical="center"/>
    </xf>
    <xf numFmtId="3" fontId="10" fillId="0" borderId="0" xfId="1" applyNumberFormat="1" applyFont="1" applyAlignment="1">
      <alignment vertical="center"/>
    </xf>
    <xf numFmtId="4" fontId="2" fillId="0" borderId="0" xfId="1" applyNumberFormat="1" applyFont="1" applyAlignment="1">
      <alignment vertical="center"/>
    </xf>
    <xf numFmtId="4" fontId="2" fillId="0" borderId="1" xfId="1" applyNumberFormat="1" applyFont="1" applyBorder="1" applyAlignment="1">
      <alignment vertical="center"/>
    </xf>
    <xf numFmtId="43" fontId="3" fillId="0" borderId="0" xfId="1" applyFont="1" applyAlignment="1">
      <alignment vertical="center"/>
    </xf>
    <xf numFmtId="10" fontId="2" fillId="0" borderId="0" xfId="0" applyNumberFormat="1" applyFont="1" applyAlignment="1">
      <alignment vertical="center"/>
    </xf>
    <xf numFmtId="43" fontId="2" fillId="0" borderId="0" xfId="0" applyNumberFormat="1" applyFont="1" applyAlignment="1">
      <alignment vertical="center"/>
    </xf>
    <xf numFmtId="3" fontId="2" fillId="0" borderId="1" xfId="0" applyNumberFormat="1" applyFont="1" applyBorder="1" applyAlignment="1">
      <alignment vertical="center"/>
    </xf>
    <xf numFmtId="0" fontId="2" fillId="0" borderId="3" xfId="0" applyFont="1" applyBorder="1" applyAlignment="1">
      <alignment vertical="center"/>
    </xf>
    <xf numFmtId="0" fontId="3" fillId="0" borderId="3" xfId="0" quotePrefix="1" applyFont="1" applyBorder="1" applyAlignment="1">
      <alignment horizontal="right" vertical="center"/>
    </xf>
    <xf numFmtId="0" fontId="3" fillId="0" borderId="3" xfId="0" applyFont="1" applyBorder="1" applyAlignment="1">
      <alignment vertical="center"/>
    </xf>
    <xf numFmtId="10" fontId="17" fillId="0" borderId="6" xfId="2" applyNumberFormat="1" applyFont="1" applyBorder="1" applyAlignment="1">
      <alignment vertical="center" wrapText="1"/>
    </xf>
    <xf numFmtId="0" fontId="16" fillId="8" borderId="0" xfId="0" applyFont="1" applyFill="1" applyAlignment="1">
      <alignment vertical="center"/>
    </xf>
    <xf numFmtId="169" fontId="2" fillId="0" borderId="0" xfId="1" applyNumberFormat="1" applyFont="1" applyAlignment="1">
      <alignment vertical="center"/>
    </xf>
    <xf numFmtId="0" fontId="2" fillId="0" borderId="2" xfId="0" applyFont="1" applyBorder="1" applyAlignment="1">
      <alignment vertical="center"/>
    </xf>
    <xf numFmtId="169" fontId="2" fillId="0" borderId="2" xfId="1" applyNumberFormat="1" applyFont="1" applyBorder="1" applyAlignment="1">
      <alignment vertical="center"/>
    </xf>
    <xf numFmtId="169" fontId="2" fillId="0" borderId="2" xfId="1" applyNumberFormat="1" applyFont="1" applyFill="1" applyBorder="1" applyAlignment="1">
      <alignment vertical="center"/>
    </xf>
    <xf numFmtId="0" fontId="2" fillId="0" borderId="7" xfId="0" applyFont="1" applyBorder="1" applyAlignment="1">
      <alignment vertical="center"/>
    </xf>
    <xf numFmtId="169" fontId="2" fillId="0" borderId="8" xfId="1" applyNumberFormat="1" applyFont="1" applyBorder="1" applyAlignment="1">
      <alignment vertical="center"/>
    </xf>
    <xf numFmtId="3" fontId="19" fillId="0" borderId="0" xfId="0" applyNumberFormat="1" applyFont="1" applyBorder="1" applyAlignment="1">
      <alignment horizontal="center" vertical="center"/>
    </xf>
    <xf numFmtId="0" fontId="19" fillId="0" borderId="0" xfId="0" applyFont="1" applyBorder="1" applyAlignment="1">
      <alignment vertical="center"/>
    </xf>
    <xf numFmtId="169" fontId="19" fillId="0" borderId="0" xfId="1" applyNumberFormat="1" applyFont="1" applyBorder="1" applyAlignment="1">
      <alignment horizontal="right" vertical="center" wrapText="1"/>
    </xf>
    <xf numFmtId="0" fontId="19" fillId="0" borderId="0" xfId="0" applyFont="1" applyBorder="1"/>
    <xf numFmtId="0" fontId="18" fillId="0" borderId="0" xfId="0" applyFont="1" applyBorder="1" applyAlignment="1">
      <alignment vertical="center"/>
    </xf>
    <xf numFmtId="169" fontId="18" fillId="0" borderId="0" xfId="1" applyNumberFormat="1" applyFont="1" applyBorder="1" applyAlignment="1">
      <alignment horizontal="right" vertical="center" wrapText="1"/>
    </xf>
    <xf numFmtId="0" fontId="20" fillId="0" borderId="0" xfId="0" applyFont="1" applyAlignment="1">
      <alignment vertical="center"/>
    </xf>
    <xf numFmtId="0" fontId="21" fillId="0" borderId="0" xfId="0" applyFont="1" applyAlignment="1">
      <alignment vertical="center"/>
    </xf>
    <xf numFmtId="10" fontId="21" fillId="0" borderId="0" xfId="0" applyNumberFormat="1" applyFont="1" applyBorder="1"/>
    <xf numFmtId="10" fontId="21" fillId="0" borderId="0" xfId="1" applyNumberFormat="1" applyFont="1" applyBorder="1" applyAlignment="1">
      <alignment horizontal="center" vertical="center" wrapText="1"/>
    </xf>
    <xf numFmtId="166" fontId="21" fillId="0" borderId="0" xfId="1" applyNumberFormat="1" applyFont="1" applyBorder="1" applyAlignment="1">
      <alignment horizontal="center" vertical="center" wrapText="1"/>
    </xf>
    <xf numFmtId="0" fontId="21" fillId="0" borderId="0" xfId="0" applyFont="1" applyBorder="1"/>
    <xf numFmtId="0" fontId="21" fillId="0" borderId="0" xfId="0" applyFont="1" applyBorder="1" applyAlignment="1">
      <alignment vertical="center"/>
    </xf>
    <xf numFmtId="9" fontId="21" fillId="0" borderId="0" xfId="1" applyNumberFormat="1" applyFont="1" applyBorder="1" applyAlignment="1">
      <alignment horizontal="center" vertical="center" wrapText="1"/>
    </xf>
    <xf numFmtId="10" fontId="20" fillId="0" borderId="0" xfId="0" applyNumberFormat="1" applyFont="1" applyBorder="1"/>
    <xf numFmtId="166" fontId="20" fillId="0" borderId="0" xfId="1" applyNumberFormat="1" applyFont="1" applyBorder="1" applyAlignment="1">
      <alignment horizontal="center" vertical="center" wrapText="1"/>
    </xf>
    <xf numFmtId="4" fontId="3" fillId="0" borderId="0" xfId="0" applyNumberFormat="1" applyFont="1"/>
    <xf numFmtId="170" fontId="2" fillId="0" borderId="0" xfId="0" applyNumberFormat="1" applyFont="1" applyAlignment="1">
      <alignment vertical="center"/>
    </xf>
    <xf numFmtId="0" fontId="20" fillId="0" borderId="3" xfId="0" applyFont="1" applyBorder="1" applyAlignment="1">
      <alignment vertical="center"/>
    </xf>
    <xf numFmtId="3" fontId="20" fillId="0" borderId="3" xfId="0" applyNumberFormat="1" applyFont="1" applyBorder="1" applyAlignment="1">
      <alignment vertical="center"/>
    </xf>
    <xf numFmtId="0" fontId="22" fillId="3" borderId="0" xfId="0" applyFont="1" applyFill="1" applyAlignment="1">
      <alignment horizontal="center" vertical="center"/>
    </xf>
    <xf numFmtId="168" fontId="22" fillId="3" borderId="0" xfId="0" applyNumberFormat="1" applyFont="1" applyFill="1" applyAlignment="1">
      <alignment horizontal="right" vertical="center"/>
    </xf>
    <xf numFmtId="0" fontId="23" fillId="2" borderId="0" xfId="0" applyFont="1" applyFill="1" applyAlignment="1">
      <alignment horizontal="right" vertical="center"/>
    </xf>
    <xf numFmtId="0" fontId="23" fillId="3" borderId="0" xfId="0" applyFont="1" applyFill="1" applyAlignment="1">
      <alignment horizontal="right" vertical="center"/>
    </xf>
    <xf numFmtId="0" fontId="5" fillId="0" borderId="3" xfId="0" applyFont="1" applyBorder="1" applyAlignment="1" applyProtection="1">
      <alignment horizontal="right" vertical="center"/>
      <protection locked="0"/>
    </xf>
    <xf numFmtId="3" fontId="5" fillId="0" borderId="3" xfId="0" applyNumberFormat="1" applyFont="1" applyBorder="1" applyAlignment="1">
      <alignment vertical="center"/>
    </xf>
    <xf numFmtId="166" fontId="24" fillId="0" borderId="0" xfId="2" applyNumberFormat="1" applyFont="1" applyAlignment="1">
      <alignment vertical="center"/>
    </xf>
    <xf numFmtId="168" fontId="22" fillId="3" borderId="0" xfId="0" applyNumberFormat="1" applyFont="1" applyFill="1" applyAlignment="1">
      <alignment horizontal="center" vertical="center"/>
    </xf>
    <xf numFmtId="0" fontId="16" fillId="3" borderId="0" xfId="0" applyFont="1" applyFill="1" applyAlignment="1">
      <alignment horizontal="center" vertical="center"/>
    </xf>
    <xf numFmtId="0" fontId="10" fillId="0" borderId="4" xfId="0" applyFont="1" applyBorder="1" applyAlignment="1">
      <alignment horizontal="center" vertical="center" wrapText="1"/>
    </xf>
    <xf numFmtId="0" fontId="3" fillId="0" borderId="4" xfId="0" applyFont="1" applyBorder="1" applyAlignment="1">
      <alignment horizontal="center" vertical="center"/>
    </xf>
    <xf numFmtId="3" fontId="2" fillId="0" borderId="4" xfId="0" applyNumberFormat="1" applyFont="1" applyBorder="1" applyAlignment="1">
      <alignment vertical="center"/>
    </xf>
    <xf numFmtId="0" fontId="3" fillId="0" borderId="4" xfId="0" applyFont="1" applyBorder="1" applyAlignment="1">
      <alignment horizontal="right" vertical="center"/>
    </xf>
    <xf numFmtId="3" fontId="3" fillId="0" borderId="4" xfId="0" applyNumberFormat="1" applyFont="1" applyBorder="1" applyAlignment="1">
      <alignment vertical="center"/>
    </xf>
    <xf numFmtId="0" fontId="2" fillId="0" borderId="0" xfId="0" applyFont="1" applyBorder="1" applyAlignment="1">
      <alignment vertical="center"/>
    </xf>
    <xf numFmtId="0" fontId="2" fillId="0" borderId="4" xfId="0" applyFont="1" applyBorder="1" applyAlignment="1">
      <alignment horizontal="center" vertical="center"/>
    </xf>
    <xf numFmtId="168" fontId="10" fillId="0" borderId="4" xfId="0" applyNumberFormat="1" applyFont="1" applyBorder="1" applyAlignment="1">
      <alignment horizontal="center" vertical="center" wrapText="1"/>
    </xf>
    <xf numFmtId="168" fontId="22" fillId="3" borderId="4" xfId="0" applyNumberFormat="1" applyFont="1" applyFill="1" applyBorder="1" applyAlignment="1">
      <alignment horizontal="center" vertical="center" wrapText="1"/>
    </xf>
    <xf numFmtId="0" fontId="25" fillId="0" borderId="0" xfId="0" applyFont="1" applyAlignment="1">
      <alignment horizontal="right" vertical="center"/>
    </xf>
    <xf numFmtId="3" fontId="25" fillId="0" borderId="0" xfId="0" applyNumberFormat="1" applyFont="1" applyAlignment="1">
      <alignment vertical="center"/>
    </xf>
    <xf numFmtId="0" fontId="2" fillId="0" borderId="5" xfId="0" applyFont="1" applyBorder="1" applyAlignment="1">
      <alignment horizontal="right" vertical="center"/>
    </xf>
    <xf numFmtId="4" fontId="2" fillId="0" borderId="0" xfId="0" applyNumberFormat="1" applyFont="1" applyBorder="1" applyAlignment="1">
      <alignment vertical="center"/>
    </xf>
    <xf numFmtId="4" fontId="3" fillId="0" borderId="0" xfId="0" applyNumberFormat="1" applyFont="1" applyBorder="1" applyAlignment="1">
      <alignment vertical="center"/>
    </xf>
    <xf numFmtId="3" fontId="20" fillId="0" borderId="0" xfId="0" applyNumberFormat="1" applyFont="1" applyBorder="1" applyAlignment="1">
      <alignment vertical="center"/>
    </xf>
    <xf numFmtId="0" fontId="4" fillId="3" borderId="0" xfId="0" applyFont="1" applyFill="1" applyAlignment="1">
      <alignment horizontal="right" vertical="center"/>
    </xf>
    <xf numFmtId="0" fontId="4" fillId="2" borderId="0" xfId="0" applyFont="1" applyFill="1" applyAlignment="1">
      <alignment horizontal="right" vertical="center"/>
    </xf>
    <xf numFmtId="0" fontId="3" fillId="0" borderId="4" xfId="0" applyFont="1" applyFill="1" applyBorder="1" applyAlignment="1">
      <alignment horizontal="center" vertical="center"/>
    </xf>
    <xf numFmtId="0" fontId="3" fillId="4"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4" fontId="2" fillId="0" borderId="4" xfId="0" applyNumberFormat="1" applyFont="1" applyFill="1" applyBorder="1" applyAlignment="1">
      <alignment horizontal="center" vertical="center"/>
    </xf>
    <xf numFmtId="4" fontId="13" fillId="0" borderId="4" xfId="3" applyNumberFormat="1" applyFont="1" applyFill="1" applyBorder="1" applyAlignment="1">
      <alignment horizontal="center" vertical="center"/>
    </xf>
    <xf numFmtId="10" fontId="2" fillId="4" borderId="1" xfId="2" applyNumberFormat="1" applyFont="1" applyFill="1" applyBorder="1" applyAlignment="1">
      <alignment horizontal="center" vertical="center"/>
    </xf>
    <xf numFmtId="10" fontId="21" fillId="4" borderId="0" xfId="1" applyNumberFormat="1" applyFont="1" applyFill="1" applyBorder="1" applyAlignment="1">
      <alignment horizontal="center" vertical="center" wrapText="1"/>
    </xf>
    <xf numFmtId="4" fontId="21" fillId="4" borderId="0" xfId="2" applyNumberFormat="1" applyFont="1" applyFill="1" applyBorder="1" applyAlignment="1">
      <alignment horizontal="center" vertical="center"/>
    </xf>
    <xf numFmtId="166" fontId="21" fillId="4" borderId="0" xfId="1" applyNumberFormat="1" applyFont="1" applyFill="1" applyBorder="1" applyAlignment="1">
      <alignment horizontal="center" vertical="center" wrapText="1"/>
    </xf>
    <xf numFmtId="0" fontId="15" fillId="0" borderId="0" xfId="4" applyFont="1" applyBorder="1" applyAlignment="1" applyProtection="1">
      <alignment vertical="center"/>
      <protection hidden="1"/>
    </xf>
    <xf numFmtId="0" fontId="15" fillId="0" borderId="0" xfId="4" applyFont="1" applyBorder="1" applyAlignment="1" applyProtection="1">
      <alignment horizontal="center" vertical="center"/>
      <protection hidden="1"/>
    </xf>
    <xf numFmtId="0" fontId="15" fillId="0" borderId="9" xfId="4" applyFont="1" applyBorder="1" applyAlignment="1" applyProtection="1">
      <alignment horizontal="center" vertical="center"/>
      <protection hidden="1"/>
    </xf>
    <xf numFmtId="0" fontId="15" fillId="0" borderId="12" xfId="4" applyFont="1" applyBorder="1" applyAlignment="1" applyProtection="1">
      <alignment horizontal="center" vertical="center"/>
      <protection hidden="1"/>
    </xf>
    <xf numFmtId="0" fontId="15" fillId="0" borderId="13" xfId="4" applyFont="1" applyBorder="1" applyAlignment="1" applyProtection="1">
      <alignment horizontal="center" vertical="center"/>
      <protection hidden="1"/>
    </xf>
    <xf numFmtId="9" fontId="15" fillId="0" borderId="0" xfId="5" applyNumberFormat="1" applyFont="1" applyFill="1" applyBorder="1" applyAlignment="1" applyProtection="1">
      <alignment horizontal="center" vertical="center"/>
      <protection hidden="1"/>
    </xf>
    <xf numFmtId="9" fontId="15" fillId="0" borderId="0" xfId="5" applyFont="1" applyFill="1" applyBorder="1" applyAlignment="1" applyProtection="1">
      <alignment horizontal="center" vertical="center"/>
      <protection hidden="1"/>
    </xf>
    <xf numFmtId="9" fontId="15" fillId="0" borderId="13" xfId="5" applyFont="1" applyFill="1" applyBorder="1" applyAlignment="1" applyProtection="1">
      <alignment horizontal="center" vertical="center"/>
      <protection hidden="1"/>
    </xf>
    <xf numFmtId="0" fontId="27" fillId="0" borderId="12" xfId="4" applyFont="1" applyBorder="1" applyAlignment="1" applyProtection="1">
      <alignment vertical="center"/>
      <protection hidden="1"/>
    </xf>
    <xf numFmtId="40" fontId="27" fillId="9" borderId="4" xfId="4" applyNumberFormat="1" applyFont="1" applyFill="1" applyBorder="1" applyAlignment="1" applyProtection="1">
      <alignment vertical="center"/>
      <protection locked="0"/>
    </xf>
    <xf numFmtId="10" fontId="15" fillId="0" borderId="0" xfId="5" applyNumberFormat="1" applyFont="1" applyFill="1" applyBorder="1" applyAlignment="1" applyProtection="1">
      <alignment horizontal="center" vertical="center"/>
      <protection hidden="1"/>
    </xf>
    <xf numFmtId="9" fontId="15" fillId="0" borderId="13" xfId="5" applyNumberFormat="1" applyFont="1" applyFill="1" applyBorder="1" applyAlignment="1" applyProtection="1">
      <alignment horizontal="center" vertical="center"/>
      <protection hidden="1"/>
    </xf>
    <xf numFmtId="0" fontId="28" fillId="0" borderId="12" xfId="4" applyFont="1" applyBorder="1" applyAlignment="1" applyProtection="1">
      <alignment horizontal="center" vertical="center"/>
      <protection hidden="1"/>
    </xf>
    <xf numFmtId="40" fontId="28" fillId="0" borderId="0" xfId="4" applyNumberFormat="1" applyFont="1" applyBorder="1" applyAlignment="1" applyProtection="1">
      <alignment vertical="center"/>
      <protection hidden="1"/>
    </xf>
    <xf numFmtId="40" fontId="29" fillId="0" borderId="0" xfId="4" applyNumberFormat="1" applyFont="1" applyBorder="1" applyAlignment="1" applyProtection="1">
      <alignment vertical="center"/>
      <protection hidden="1"/>
    </xf>
    <xf numFmtId="0" fontId="29" fillId="0" borderId="12" xfId="4" applyFont="1" applyBorder="1" applyAlignment="1" applyProtection="1">
      <alignment horizontal="center" vertical="center"/>
      <protection hidden="1"/>
    </xf>
    <xf numFmtId="0" fontId="15" fillId="0" borderId="12" xfId="4" applyFont="1" applyBorder="1" applyAlignment="1" applyProtection="1">
      <alignment vertical="center"/>
      <protection hidden="1"/>
    </xf>
    <xf numFmtId="40" fontId="27" fillId="0" borderId="0" xfId="4" applyNumberFormat="1" applyFont="1" applyFill="1" applyBorder="1" applyAlignment="1" applyProtection="1">
      <alignment vertical="center"/>
      <protection locked="0"/>
    </xf>
    <xf numFmtId="40" fontId="27" fillId="0" borderId="13" xfId="4" applyNumberFormat="1" applyFont="1" applyFill="1" applyBorder="1" applyAlignment="1" applyProtection="1">
      <alignment vertical="center"/>
      <protection locked="0"/>
    </xf>
    <xf numFmtId="0" fontId="15" fillId="0" borderId="13" xfId="4" applyFont="1" applyBorder="1" applyAlignment="1" applyProtection="1">
      <alignment vertical="center"/>
      <protection hidden="1"/>
    </xf>
    <xf numFmtId="0" fontId="30" fillId="0" borderId="12" xfId="4" applyFont="1" applyBorder="1" applyAlignment="1" applyProtection="1">
      <alignment vertical="center"/>
      <protection hidden="1"/>
    </xf>
    <xf numFmtId="10" fontId="31" fillId="0" borderId="4" xfId="6" applyNumberFormat="1" applyFont="1" applyFill="1" applyBorder="1" applyAlignment="1" applyProtection="1">
      <alignment horizontal="center" vertical="center"/>
      <protection hidden="1"/>
    </xf>
    <xf numFmtId="0" fontId="10" fillId="0" borderId="4" xfId="4" applyFont="1" applyFill="1" applyBorder="1" applyAlignment="1" applyProtection="1">
      <alignment horizontal="center" vertical="center"/>
      <protection hidden="1"/>
    </xf>
    <xf numFmtId="2" fontId="31" fillId="0" borderId="0" xfId="6" applyNumberFormat="1" applyFont="1" applyFill="1" applyBorder="1" applyAlignment="1" applyProtection="1">
      <alignment horizontal="center" vertical="center"/>
      <protection hidden="1"/>
    </xf>
    <xf numFmtId="0" fontId="10" fillId="0" borderId="13" xfId="4" applyFont="1" applyFill="1" applyBorder="1" applyAlignment="1" applyProtection="1">
      <alignment horizontal="center" vertical="center"/>
      <protection hidden="1"/>
    </xf>
    <xf numFmtId="0" fontId="31" fillId="0" borderId="12" xfId="4" applyFont="1" applyBorder="1" applyAlignment="1" applyProtection="1">
      <alignment vertical="center"/>
      <protection hidden="1"/>
    </xf>
    <xf numFmtId="10" fontId="31" fillId="0" borderId="4" xfId="5" applyNumberFormat="1" applyFont="1" applyFill="1" applyBorder="1" applyAlignment="1" applyProtection="1">
      <alignment horizontal="center" vertical="center"/>
      <protection hidden="1"/>
    </xf>
    <xf numFmtId="10" fontId="31" fillId="0" borderId="0" xfId="4" applyNumberFormat="1" applyFont="1" applyBorder="1" applyAlignment="1" applyProtection="1">
      <alignment horizontal="center" vertical="center"/>
      <protection hidden="1"/>
    </xf>
    <xf numFmtId="2" fontId="31" fillId="0" borderId="4" xfId="4" applyNumberFormat="1" applyFont="1" applyBorder="1" applyAlignment="1" applyProtection="1">
      <alignment horizontal="center" vertical="center"/>
      <protection hidden="1"/>
    </xf>
    <xf numFmtId="10" fontId="31" fillId="0" borderId="4" xfId="7" applyNumberFormat="1" applyFont="1" applyFill="1" applyBorder="1" applyAlignment="1" applyProtection="1">
      <alignment horizontal="center" vertical="center"/>
      <protection hidden="1"/>
    </xf>
    <xf numFmtId="10" fontId="30" fillId="0" borderId="0" xfId="4" applyNumberFormat="1" applyFont="1" applyBorder="1" applyAlignment="1" applyProtection="1">
      <alignment horizontal="center" vertical="center"/>
      <protection hidden="1"/>
    </xf>
    <xf numFmtId="0" fontId="15" fillId="0" borderId="0" xfId="4" applyFont="1" applyFill="1" applyBorder="1" applyAlignment="1" applyProtection="1">
      <alignment horizontal="center" vertical="center"/>
      <protection hidden="1"/>
    </xf>
    <xf numFmtId="10" fontId="32" fillId="0" borderId="0" xfId="4" applyNumberFormat="1" applyFont="1" applyBorder="1" applyAlignment="1" applyProtection="1">
      <alignment horizontal="center" vertical="center"/>
      <protection hidden="1"/>
    </xf>
    <xf numFmtId="0" fontId="33" fillId="0" borderId="0" xfId="4" applyFont="1" applyBorder="1" applyAlignment="1" applyProtection="1">
      <alignment horizontal="center" vertical="center"/>
      <protection hidden="1"/>
    </xf>
    <xf numFmtId="0" fontId="30" fillId="0" borderId="13" xfId="4" applyFont="1" applyBorder="1" applyAlignment="1" applyProtection="1">
      <alignment horizontal="center" vertical="center"/>
      <protection hidden="1"/>
    </xf>
    <xf numFmtId="0" fontId="30" fillId="0" borderId="0" xfId="4" applyFont="1" applyBorder="1" applyAlignment="1" applyProtection="1">
      <alignment horizontal="center" vertical="center"/>
      <protection hidden="1"/>
    </xf>
    <xf numFmtId="0" fontId="31" fillId="0" borderId="12" xfId="4" applyFont="1" applyBorder="1" applyAlignment="1" applyProtection="1">
      <alignment horizontal="center" vertical="center"/>
      <protection hidden="1"/>
    </xf>
    <xf numFmtId="0" fontId="31" fillId="0" borderId="0" xfId="4" applyFont="1" applyBorder="1" applyAlignment="1" applyProtection="1">
      <alignment horizontal="center" vertical="center"/>
      <protection hidden="1"/>
    </xf>
    <xf numFmtId="0" fontId="30" fillId="0" borderId="14" xfId="4" applyFont="1" applyBorder="1" applyAlignment="1" applyProtection="1">
      <alignment horizontal="center" vertical="center"/>
      <protection hidden="1"/>
    </xf>
    <xf numFmtId="0" fontId="34" fillId="0" borderId="12" xfId="4" applyFont="1" applyBorder="1" applyAlignment="1" applyProtection="1">
      <alignment vertical="center"/>
      <protection hidden="1"/>
    </xf>
    <xf numFmtId="0" fontId="31" fillId="0" borderId="0" xfId="4" applyFont="1" applyBorder="1" applyAlignment="1" applyProtection="1">
      <alignment vertical="center"/>
      <protection hidden="1"/>
    </xf>
    <xf numFmtId="0" fontId="15" fillId="0" borderId="15" xfId="4" applyFont="1" applyBorder="1" applyAlignment="1" applyProtection="1">
      <alignment vertical="center"/>
      <protection hidden="1"/>
    </xf>
    <xf numFmtId="171" fontId="10" fillId="0" borderId="16" xfId="6" applyFont="1" applyFill="1" applyBorder="1" applyAlignment="1" applyProtection="1">
      <alignment horizontal="center" vertical="center"/>
      <protection hidden="1"/>
    </xf>
    <xf numFmtId="0" fontId="15" fillId="0" borderId="16" xfId="4" applyFont="1" applyBorder="1" applyAlignment="1" applyProtection="1">
      <alignment vertical="center"/>
      <protection hidden="1"/>
    </xf>
    <xf numFmtId="0" fontId="10" fillId="0" borderId="16" xfId="4" applyFont="1" applyFill="1" applyBorder="1" applyAlignment="1" applyProtection="1">
      <alignment horizontal="center" vertical="center"/>
      <protection hidden="1"/>
    </xf>
    <xf numFmtId="0" fontId="15" fillId="0" borderId="17" xfId="4" applyFont="1" applyBorder="1" applyAlignment="1" applyProtection="1">
      <alignment vertical="center"/>
      <protection hidden="1"/>
    </xf>
    <xf numFmtId="0" fontId="15" fillId="0" borderId="10" xfId="4" applyNumberFormat="1" applyFont="1" applyBorder="1" applyAlignment="1" applyProtection="1">
      <alignment horizontal="center" vertical="center" wrapText="1"/>
      <protection locked="0"/>
    </xf>
    <xf numFmtId="0" fontId="15" fillId="0" borderId="11" xfId="4" applyFont="1" applyBorder="1" applyAlignment="1" applyProtection="1">
      <alignment horizontal="center" vertical="center" wrapText="1"/>
      <protection locked="0"/>
    </xf>
    <xf numFmtId="0" fontId="10" fillId="0" borderId="4" xfId="4" applyFont="1" applyBorder="1" applyAlignment="1" applyProtection="1">
      <alignment horizontal="center" vertical="center"/>
      <protection hidden="1"/>
    </xf>
    <xf numFmtId="9" fontId="10" fillId="0" borderId="4" xfId="5" applyNumberFormat="1" applyFont="1" applyFill="1" applyBorder="1" applyAlignment="1" applyProtection="1">
      <alignment horizontal="center" vertical="center"/>
      <protection hidden="1"/>
    </xf>
    <xf numFmtId="173" fontId="15" fillId="0" borderId="0" xfId="4" applyNumberFormat="1" applyFont="1" applyBorder="1" applyAlignment="1" applyProtection="1">
      <alignment vertical="center"/>
      <protection hidden="1"/>
    </xf>
    <xf numFmtId="38" fontId="27" fillId="9" borderId="4" xfId="4" applyNumberFormat="1" applyFont="1" applyFill="1" applyBorder="1" applyAlignment="1" applyProtection="1">
      <alignment vertical="center"/>
      <protection locked="0"/>
    </xf>
    <xf numFmtId="38" fontId="28" fillId="0" borderId="0" xfId="4" applyNumberFormat="1" applyFont="1" applyBorder="1" applyAlignment="1" applyProtection="1">
      <alignment vertical="center"/>
      <protection hidden="1"/>
    </xf>
    <xf numFmtId="38" fontId="29" fillId="0" borderId="0" xfId="4" applyNumberFormat="1" applyFont="1" applyBorder="1" applyAlignment="1" applyProtection="1">
      <alignment vertical="center"/>
      <protection hidden="1"/>
    </xf>
    <xf numFmtId="0" fontId="10" fillId="0" borderId="12" xfId="4" applyFont="1" applyBorder="1" applyAlignment="1" applyProtection="1">
      <alignment horizontal="center" vertical="center"/>
      <protection hidden="1"/>
    </xf>
    <xf numFmtId="14" fontId="0" fillId="0" borderId="0" xfId="0" applyNumberFormat="1"/>
    <xf numFmtId="0" fontId="3" fillId="0" borderId="4" xfId="0" applyNumberFormat="1" applyFont="1" applyFill="1" applyBorder="1" applyAlignment="1">
      <alignment horizontal="center" vertical="center"/>
    </xf>
    <xf numFmtId="0" fontId="35" fillId="0" borderId="0" xfId="0" applyFont="1"/>
    <xf numFmtId="0" fontId="0" fillId="0" borderId="0" xfId="0" applyAlignment="1">
      <alignment horizontal="right"/>
    </xf>
    <xf numFmtId="0" fontId="10" fillId="0" borderId="7" xfId="4" applyFont="1" applyFill="1" applyBorder="1" applyAlignment="1" applyProtection="1">
      <alignment horizontal="center" vertical="center" wrapText="1"/>
      <protection hidden="1"/>
    </xf>
    <xf numFmtId="0" fontId="10" fillId="0" borderId="2" xfId="4" applyFont="1" applyFill="1" applyBorder="1" applyAlignment="1" applyProtection="1">
      <alignment horizontal="center" vertical="center" wrapText="1"/>
      <protection hidden="1"/>
    </xf>
    <xf numFmtId="0" fontId="10" fillId="0" borderId="8" xfId="4" applyFont="1" applyFill="1" applyBorder="1" applyAlignment="1" applyProtection="1">
      <alignment horizontal="center" vertical="center" wrapText="1"/>
      <protection hidden="1"/>
    </xf>
    <xf numFmtId="0" fontId="2" fillId="0" borderId="0" xfId="0" applyFont="1" applyBorder="1" applyAlignment="1">
      <alignment horizontal="right" vertical="center"/>
    </xf>
    <xf numFmtId="0" fontId="4" fillId="3" borderId="0" xfId="0" applyFont="1" applyFill="1" applyAlignment="1">
      <alignment horizontal="right" vertical="center"/>
    </xf>
    <xf numFmtId="0" fontId="4" fillId="2" borderId="0" xfId="0" applyFont="1" applyFill="1" applyAlignment="1">
      <alignment horizontal="right" vertical="center"/>
    </xf>
    <xf numFmtId="0" fontId="2" fillId="5" borderId="0" xfId="0" applyFont="1" applyFill="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right" vertical="center"/>
    </xf>
  </cellXfs>
  <cellStyles count="8">
    <cellStyle name="Comma" xfId="1" builtinId="3"/>
    <cellStyle name="Currency" xfId="3" builtinId="4"/>
    <cellStyle name="Migliaia [0] 2" xfId="6"/>
    <cellStyle name="Migliaia 2" xfId="7"/>
    <cellStyle name="Normal" xfId="0" builtinId="0"/>
    <cellStyle name="Normale 2" xfId="4"/>
    <cellStyle name="Percent" xfId="2" builtinId="5"/>
    <cellStyle name="Percentuale 2" xfId="5"/>
  </cellStyles>
  <dxfs count="46">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ont>
        <color theme="0"/>
      </font>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003300"/>
      <color rgb="FF003F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KPI's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 figures'!$A$21</c:f>
              <c:strCache>
                <c:ptCount val="1"/>
                <c:pt idx="0">
                  <c:v>NFP/EBITDA (target &lt;5)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6350">
                      <a:solidFill>
                        <a:srgbClr val="00B050"/>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'Key figures'!$B$6:$G$6</c:f>
              <c:numCache>
                <c:formatCode>General</c:formatCode>
                <c:ptCount val="6"/>
              </c:numCache>
            </c:numRef>
          </c:cat>
          <c:val>
            <c:numRef>
              <c:f>'Key figures'!$B$21:$G$21</c:f>
              <c:numCache>
                <c:formatCode>#,##0.0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310D-422F-9467-E9FA604F0025}"/>
            </c:ext>
          </c:extLst>
        </c:ser>
        <c:ser>
          <c:idx val="1"/>
          <c:order val="1"/>
          <c:tx>
            <c:strRef>
              <c:f>'Key figures'!$A$24</c:f>
              <c:strCache>
                <c:ptCount val="1"/>
                <c:pt idx="0">
                  <c:v>D/E (target &lt;2)</c:v>
                </c:pt>
              </c:strCache>
            </c:strRef>
          </c:tx>
          <c:spPr>
            <a:solidFill>
              <a:schemeClr val="accent2"/>
            </a:solidFill>
            <a:ln>
              <a:noFill/>
            </a:ln>
            <a:effectLst/>
          </c:spPr>
          <c:invertIfNegative val="0"/>
          <c:dLbls>
            <c:dLbl>
              <c:idx val="0"/>
              <c:layout>
                <c:manualLayout>
                  <c:x val="0"/>
                  <c:y val="1.29870129870129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D7-40C4-BF02-9C15A0CFC759}"/>
                </c:ext>
                <c:ext xmlns:c15="http://schemas.microsoft.com/office/drawing/2012/chart" uri="{CE6537A1-D6FC-4f65-9D91-7224C49458BB}"/>
              </c:extLst>
            </c:dLbl>
            <c:dLbl>
              <c:idx val="1"/>
              <c:layout>
                <c:manualLayout>
                  <c:x val="0"/>
                  <c:y val="1.731601731601723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D7-40C4-BF02-9C15A0CFC759}"/>
                </c:ext>
                <c:ext xmlns:c15="http://schemas.microsoft.com/office/drawing/2012/chart" uri="{CE6537A1-D6FC-4f65-9D91-7224C49458BB}"/>
              </c:extLst>
            </c:dLbl>
            <c:dLbl>
              <c:idx val="2"/>
              <c:layout>
                <c:manualLayout>
                  <c:x val="0"/>
                  <c:y val="8.658008658008578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D7-40C4-BF02-9C15A0CFC759}"/>
                </c:ext>
                <c:ext xmlns:c15="http://schemas.microsoft.com/office/drawing/2012/chart" uri="{CE6537A1-D6FC-4f65-9D91-7224C49458BB}"/>
              </c:extLst>
            </c:dLbl>
            <c:dLbl>
              <c:idx val="3"/>
              <c:layout>
                <c:manualLayout>
                  <c:x val="0"/>
                  <c:y val="4.329004329004321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D7-40C4-BF02-9C15A0CFC759}"/>
                </c:ext>
                <c:ext xmlns:c15="http://schemas.microsoft.com/office/drawing/2012/chart" uri="{CE6537A1-D6FC-4f65-9D91-7224C49458BB}"/>
              </c:extLst>
            </c:dLbl>
            <c:dLbl>
              <c:idx val="4"/>
              <c:layout>
                <c:manualLayout>
                  <c:x val="-2.9498525073746312E-3"/>
                  <c:y val="3.030303030303022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D7-40C4-BF02-9C15A0CFC75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rgbClr val="FF0000"/>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'Key figures'!$B$6:$G$6</c:f>
              <c:numCache>
                <c:formatCode>General</c:formatCode>
                <c:ptCount val="6"/>
              </c:numCache>
            </c:numRef>
          </c:cat>
          <c:val>
            <c:numRef>
              <c:f>'Key figures'!$B$24:$G$24</c:f>
              <c:numCache>
                <c:formatCode>#,##0.0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310D-422F-9467-E9FA604F0025}"/>
            </c:ext>
          </c:extLst>
        </c:ser>
        <c:dLbls>
          <c:showLegendKey val="0"/>
          <c:showVal val="0"/>
          <c:showCatName val="0"/>
          <c:showSerName val="0"/>
          <c:showPercent val="0"/>
          <c:showBubbleSize val="0"/>
        </c:dLbls>
        <c:gapWidth val="75"/>
        <c:overlap val="-25"/>
        <c:axId val="106874472"/>
        <c:axId val="275345896"/>
      </c:barChart>
      <c:lineChart>
        <c:grouping val="standard"/>
        <c:varyColors val="0"/>
        <c:ser>
          <c:idx val="2"/>
          <c:order val="2"/>
          <c:tx>
            <c:strRef>
              <c:f>'Key figures'!$A$19</c:f>
              <c:strCache>
                <c:ptCount val="1"/>
                <c:pt idx="0">
                  <c:v>EBITDA/Interests (target &gt;6)</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3"/>
              <c:layout>
                <c:manualLayout>
                  <c:x val="-2.9498525073746312E-2"/>
                  <c:y val="-3.0303030303030304E-2"/>
                </c:manualLayout>
              </c:layout>
              <c:tx>
                <c:rich>
                  <a:bodyPr rot="0" spcFirstLastPara="1" vertOverflow="ellipsis" vert="horz" wrap="square" lIns="38100" tIns="19050" rIns="38100" bIns="19050" anchor="ctr" anchorCtr="1">
                    <a:spAutoFit/>
                  </a:bodyPr>
                  <a:lstStyle/>
                  <a:p>
                    <a:pPr>
                      <a:defRPr sz="800" b="1" i="0" u="none" strike="noStrike" kern="1200" cap="none" spc="0" baseline="0">
                        <a:ln w="9525">
                          <a:solidFill>
                            <a:srgbClr val="0070C0"/>
                          </a:solidFill>
                        </a:ln>
                        <a:solidFill>
                          <a:schemeClr val="bg1"/>
                        </a:solidFill>
                        <a:effectLst/>
                        <a:latin typeface="+mn-lt"/>
                        <a:ea typeface="+mn-ea"/>
                        <a:cs typeface="+mn-cs"/>
                      </a:defRPr>
                    </a:pPr>
                    <a:fld id="{52ED3AC7-C2A7-405B-B621-941D410D0AE5}" type="VALUE">
                      <a:rPr lang="en-US">
                        <a:solidFill>
                          <a:sysClr val="windowText" lastClr="000000"/>
                        </a:solidFill>
                      </a:rPr>
                      <a:pPr>
                        <a:defRPr sz="800" b="1" cap="none" spc="0">
                          <a:ln w="9525">
                            <a:solidFill>
                              <a:srgbClr val="0070C0"/>
                            </a:solidFill>
                          </a:ln>
                          <a:solidFill>
                            <a:schemeClr val="bg1"/>
                          </a:solidFill>
                          <a:effectLst/>
                        </a:defRPr>
                      </a:pPr>
                      <a:t>[VALUE]</a:t>
                    </a:fld>
                    <a:endParaRPr lang="en-GB"/>
                  </a:p>
                </c:rich>
              </c:tx>
              <c:spPr>
                <a:noFill/>
                <a:ln w="15875">
                  <a:solidFill>
                    <a:srgbClr val="00B050"/>
                  </a:solidFill>
                  <a:prstDash val="sysDot"/>
                </a:ln>
                <a:effectLst/>
              </c:spPr>
              <c:txPr>
                <a:bodyPr rot="0" spcFirstLastPara="1" vertOverflow="ellipsis" vert="horz" wrap="square" lIns="38100" tIns="19050" rIns="38100" bIns="19050" anchor="ctr" anchorCtr="1">
                  <a:spAutoFit/>
                </a:bodyPr>
                <a:lstStyle/>
                <a:p>
                  <a:pPr>
                    <a:defRPr sz="800" b="1" i="0" u="none" strike="noStrike" kern="1200" cap="none" spc="0" baseline="0">
                      <a:ln w="9525">
                        <a:solidFill>
                          <a:srgbClr val="0070C0"/>
                        </a:solidFill>
                      </a:ln>
                      <a:solidFill>
                        <a:schemeClr val="bg1"/>
                      </a:solidFill>
                      <a:effectLst/>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D7-40C4-BF02-9C15A0CFC759}"/>
                </c:ext>
                <c:ext xmlns:c15="http://schemas.microsoft.com/office/drawing/2012/chart" uri="{CE6537A1-D6FC-4f65-9D91-7224C49458BB}">
                  <c15:dlblFieldTable/>
                  <c15:showDataLabelsRange val="0"/>
                </c:ext>
              </c:extLst>
            </c:dLbl>
            <c:dLbl>
              <c:idx val="4"/>
              <c:layout>
                <c:manualLayout>
                  <c:x val="-2.9498525073746312E-2"/>
                  <c:y val="-3.463203463203463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D7-40C4-BF02-9C15A0CFC759}"/>
                </c:ext>
                <c:ext xmlns:c15="http://schemas.microsoft.com/office/drawing/2012/chart" uri="{CE6537A1-D6FC-4f65-9D91-7224C49458BB}"/>
              </c:extLst>
            </c:dLbl>
            <c:spPr>
              <a:noFill/>
              <a:ln w="15875">
                <a:solidFill>
                  <a:srgbClr val="00B050"/>
                </a:solidFill>
                <a:prstDash val="sysDot"/>
              </a:ln>
              <a:effectLst/>
            </c:spPr>
            <c:txPr>
              <a:bodyPr rot="0" spcFirstLastPara="1" vertOverflow="ellipsis" vert="horz" wrap="square" lIns="38100" tIns="19050" rIns="38100" bIns="19050" anchor="ctr" anchorCtr="1">
                <a:spAutoFit/>
              </a:bodyPr>
              <a:lstStyle/>
              <a:p>
                <a:pPr>
                  <a:defRPr sz="800" b="1" i="0" u="none" strike="noStrike" kern="1200" cap="none" spc="0" baseline="0">
                    <a:ln w="9525">
                      <a:solidFill>
                        <a:srgbClr val="0070C0"/>
                      </a:solidFill>
                    </a:ln>
                    <a:solidFill>
                      <a:schemeClr val="tx1"/>
                    </a:solidFill>
                    <a:effectLst/>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'Key figures'!$B$4:$G$4</c:f>
              <c:strCache>
                <c:ptCount val="6"/>
                <c:pt idx="0">
                  <c:v>FY 2020</c:v>
                </c:pt>
                <c:pt idx="1">
                  <c:v>FY 2021</c:v>
                </c:pt>
                <c:pt idx="2">
                  <c:v>FY 2022</c:v>
                </c:pt>
                <c:pt idx="3">
                  <c:v>FY 2023</c:v>
                </c:pt>
                <c:pt idx="4">
                  <c:v>FY 2024</c:v>
                </c:pt>
                <c:pt idx="5">
                  <c:v>FY 2025</c:v>
                </c:pt>
              </c:strCache>
            </c:strRef>
          </c:cat>
          <c:val>
            <c:numRef>
              <c:f>'Key figures'!$B$19:$G$19</c:f>
              <c:numCache>
                <c:formatCode>#,##0.0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2-310D-422F-9467-E9FA604F0025}"/>
            </c:ext>
          </c:extLst>
        </c:ser>
        <c:ser>
          <c:idx val="3"/>
          <c:order val="3"/>
          <c:tx>
            <c:strRef>
              <c:f>'Key figures'!$A$33</c:f>
              <c:strCache>
                <c:ptCount val="1"/>
                <c:pt idx="0">
                  <c:v>Working Capital cycle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w="19050">
                <a:solidFill>
                  <a:schemeClr val="dk1">
                    <a:lumMod val="25000"/>
                    <a:lumOff val="75000"/>
                  </a:schemeClr>
                </a:solidFill>
                <a:prstDash val="sysDash"/>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ellipse">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'Key figures'!$B$4:$G$4</c:f>
              <c:strCache>
                <c:ptCount val="6"/>
                <c:pt idx="0">
                  <c:v>FY 2020</c:v>
                </c:pt>
                <c:pt idx="1">
                  <c:v>FY 2021</c:v>
                </c:pt>
                <c:pt idx="2">
                  <c:v>FY 2022</c:v>
                </c:pt>
                <c:pt idx="3">
                  <c:v>FY 2023</c:v>
                </c:pt>
                <c:pt idx="4">
                  <c:v>FY 2024</c:v>
                </c:pt>
                <c:pt idx="5">
                  <c:v>FY 2025</c:v>
                </c:pt>
              </c:strCache>
            </c:strRef>
          </c:cat>
          <c:val>
            <c:numRef>
              <c:f>'Key figures'!$B$33:$G$33</c:f>
              <c:numCache>
                <c:formatCode>#,##0.00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1-23D7-40C4-BF02-9C15A0CFC759}"/>
            </c:ext>
          </c:extLst>
        </c:ser>
        <c:dLbls>
          <c:showLegendKey val="0"/>
          <c:showVal val="0"/>
          <c:showCatName val="0"/>
          <c:showSerName val="0"/>
          <c:showPercent val="0"/>
          <c:showBubbleSize val="0"/>
        </c:dLbls>
        <c:marker val="1"/>
        <c:smooth val="0"/>
        <c:axId val="106964496"/>
        <c:axId val="275346280"/>
      </c:lineChart>
      <c:catAx>
        <c:axId val="106874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345896"/>
        <c:crosses val="autoZero"/>
        <c:auto val="1"/>
        <c:lblAlgn val="ctr"/>
        <c:lblOffset val="100"/>
        <c:noMultiLvlLbl val="0"/>
      </c:catAx>
      <c:valAx>
        <c:axId val="275345896"/>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74472"/>
        <c:crosses val="autoZero"/>
        <c:crossBetween val="between"/>
      </c:valAx>
      <c:valAx>
        <c:axId val="275346280"/>
        <c:scaling>
          <c:orientation val="minMax"/>
          <c:max val="200"/>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964496"/>
        <c:crosses val="max"/>
        <c:crossBetween val="between"/>
        <c:majorUnit val="30"/>
        <c:minorUnit val="10"/>
      </c:valAx>
      <c:catAx>
        <c:axId val="106964496"/>
        <c:scaling>
          <c:orientation val="minMax"/>
        </c:scaling>
        <c:delete val="1"/>
        <c:axPos val="b"/>
        <c:numFmt formatCode="General" sourceLinked="1"/>
        <c:majorTickMark val="out"/>
        <c:minorTickMark val="none"/>
        <c:tickLblPos val="nextTo"/>
        <c:crossAx val="2753462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Key Figures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 figures'!$A$13</c:f>
              <c:strCache>
                <c:ptCount val="1"/>
                <c:pt idx="0">
                  <c:v>EBITDA</c:v>
                </c:pt>
              </c:strCache>
            </c:strRef>
          </c:tx>
          <c:spPr>
            <a:solidFill>
              <a:schemeClr val="accent1"/>
            </a:solidFill>
            <a:ln>
              <a:noFill/>
            </a:ln>
            <a:effectLst/>
          </c:spPr>
          <c:invertIfNegative val="0"/>
          <c:cat>
            <c:numRef>
              <c:f>'Key figures'!$B$6:$G$6</c:f>
              <c:numCache>
                <c:formatCode>General</c:formatCode>
                <c:ptCount val="6"/>
              </c:numCache>
            </c:numRef>
          </c:cat>
          <c:val>
            <c:numRef>
              <c:f>'Key figures'!$B$13:$G$13</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01E0-4A00-BD5E-3A34CE5942DF}"/>
            </c:ext>
          </c:extLst>
        </c:ser>
        <c:ser>
          <c:idx val="1"/>
          <c:order val="1"/>
          <c:tx>
            <c:strRef>
              <c:f>'Key figures'!$A$26</c:f>
              <c:strCache>
                <c:ptCount val="1"/>
                <c:pt idx="0">
                  <c:v>NOPAT</c:v>
                </c:pt>
              </c:strCache>
            </c:strRef>
          </c:tx>
          <c:spPr>
            <a:solidFill>
              <a:schemeClr val="accent2"/>
            </a:solidFill>
            <a:ln>
              <a:noFill/>
            </a:ln>
            <a:effectLst/>
          </c:spPr>
          <c:invertIfNegative val="0"/>
          <c:cat>
            <c:numRef>
              <c:f>'Key figures'!$B$6:$G$6</c:f>
              <c:numCache>
                <c:formatCode>General</c:formatCode>
                <c:ptCount val="6"/>
              </c:numCache>
            </c:numRef>
          </c:cat>
          <c:val>
            <c:numRef>
              <c:f>'Key figures'!$B$26:$G$26</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01E0-4A00-BD5E-3A34CE5942DF}"/>
            </c:ext>
          </c:extLst>
        </c:ser>
        <c:ser>
          <c:idx val="2"/>
          <c:order val="2"/>
          <c:tx>
            <c:strRef>
              <c:f>'Key figures'!$A$27</c:f>
              <c:strCache>
                <c:ptCount val="1"/>
                <c:pt idx="0">
                  <c:v>Net Capital Employed</c:v>
                </c:pt>
              </c:strCache>
            </c:strRef>
          </c:tx>
          <c:spPr>
            <a:solidFill>
              <a:schemeClr val="accent3"/>
            </a:solidFill>
            <a:ln>
              <a:noFill/>
            </a:ln>
            <a:effectLst/>
          </c:spPr>
          <c:invertIfNegative val="0"/>
          <c:cat>
            <c:numRef>
              <c:f>'Key figures'!$B$6:$G$6</c:f>
              <c:numCache>
                <c:formatCode>General</c:formatCode>
                <c:ptCount val="6"/>
              </c:numCache>
            </c:numRef>
          </c:cat>
          <c:val>
            <c:numRef>
              <c:f>'Key figures'!$B$27:$G$27</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2-01E0-4A00-BD5E-3A34CE5942DF}"/>
            </c:ext>
          </c:extLst>
        </c:ser>
        <c:dLbls>
          <c:showLegendKey val="0"/>
          <c:showVal val="0"/>
          <c:showCatName val="0"/>
          <c:showSerName val="0"/>
          <c:showPercent val="0"/>
          <c:showBubbleSize val="0"/>
        </c:dLbls>
        <c:gapWidth val="75"/>
        <c:overlap val="-25"/>
        <c:axId val="106967192"/>
        <c:axId val="275510608"/>
      </c:barChart>
      <c:lineChart>
        <c:grouping val="standard"/>
        <c:varyColors val="0"/>
        <c:ser>
          <c:idx val="3"/>
          <c:order val="3"/>
          <c:tx>
            <c:strRef>
              <c:f>'Key figures'!$A$28</c:f>
              <c:strCache>
                <c:ptCount val="1"/>
                <c:pt idx="0">
                  <c:v>ROI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w="19050">
                <a:solidFill>
                  <a:srgbClr val="FFC000"/>
                </a:solidFill>
                <a:prstDash val="sysDot"/>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ellipse">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'Key figures'!$B$28:$G$28</c:f>
              <c:numCache>
                <c:formatCode>0.0%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3-01E0-4A00-BD5E-3A34CE5942DF}"/>
            </c:ext>
          </c:extLst>
        </c:ser>
        <c:dLbls>
          <c:showLegendKey val="0"/>
          <c:showVal val="0"/>
          <c:showCatName val="0"/>
          <c:showSerName val="0"/>
          <c:showPercent val="0"/>
          <c:showBubbleSize val="0"/>
        </c:dLbls>
        <c:marker val="1"/>
        <c:smooth val="0"/>
        <c:axId val="275842872"/>
        <c:axId val="275838392"/>
      </c:lineChart>
      <c:catAx>
        <c:axId val="106967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510608"/>
        <c:crosses val="autoZero"/>
        <c:auto val="1"/>
        <c:lblAlgn val="ctr"/>
        <c:lblOffset val="100"/>
        <c:noMultiLvlLbl val="0"/>
      </c:catAx>
      <c:valAx>
        <c:axId val="275510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967192"/>
        <c:crosses val="autoZero"/>
        <c:crossBetween val="between"/>
      </c:valAx>
      <c:valAx>
        <c:axId val="275838392"/>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842872"/>
        <c:crosses val="max"/>
        <c:crossBetween val="between"/>
      </c:valAx>
      <c:catAx>
        <c:axId val="275842872"/>
        <c:scaling>
          <c:orientation val="minMax"/>
        </c:scaling>
        <c:delete val="1"/>
        <c:axPos val="b"/>
        <c:numFmt formatCode="General" sourceLinked="1"/>
        <c:majorTickMark val="out"/>
        <c:minorTickMark val="none"/>
        <c:tickLblPos val="nextTo"/>
        <c:crossAx val="2758383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'Key figures'!$A$7</c:f>
              <c:strCache>
                <c:ptCount val="1"/>
                <c:pt idx="0">
                  <c:v>Total Revenue</c:v>
                </c:pt>
              </c:strCache>
            </c:strRef>
          </c:tx>
          <c:spPr>
            <a:ln w="28575" cap="rnd">
              <a:solidFill>
                <a:schemeClr val="accent1"/>
              </a:solidFill>
              <a:round/>
            </a:ln>
            <a:effectLst/>
          </c:spPr>
          <c:marker>
            <c:symbol val="none"/>
          </c:marker>
          <c:cat>
            <c:strRef>
              <c:f>'Key figures'!$C$4:$G$4</c:f>
              <c:strCache>
                <c:ptCount val="5"/>
                <c:pt idx="0">
                  <c:v>FY 2021</c:v>
                </c:pt>
                <c:pt idx="1">
                  <c:v>FY 2022</c:v>
                </c:pt>
                <c:pt idx="2">
                  <c:v>FY 2023</c:v>
                </c:pt>
                <c:pt idx="3">
                  <c:v>FY 2024</c:v>
                </c:pt>
                <c:pt idx="4">
                  <c:v>FY 2025</c:v>
                </c:pt>
              </c:strCache>
            </c:strRef>
          </c:cat>
          <c:val>
            <c:numRef>
              <c:f>'Key figures'!$C$7:$G$7</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8C87-472A-B995-E04482DF9B25}"/>
            </c:ext>
          </c:extLst>
        </c:ser>
        <c:dLbls>
          <c:showLegendKey val="0"/>
          <c:showVal val="0"/>
          <c:showCatName val="0"/>
          <c:showSerName val="0"/>
          <c:showPercent val="0"/>
          <c:showBubbleSize val="0"/>
        </c:dLbls>
        <c:marker val="1"/>
        <c:smooth val="0"/>
        <c:axId val="275525960"/>
        <c:axId val="275526352"/>
      </c:lineChart>
      <c:lineChart>
        <c:grouping val="standard"/>
        <c:varyColors val="0"/>
        <c:ser>
          <c:idx val="1"/>
          <c:order val="1"/>
          <c:tx>
            <c:strRef>
              <c:f>'Key figures'!$A$8</c:f>
              <c:strCache>
                <c:ptCount val="1"/>
                <c:pt idx="0">
                  <c:v>EBIT</c:v>
                </c:pt>
              </c:strCache>
            </c:strRef>
          </c:tx>
          <c:spPr>
            <a:ln w="28575" cap="rnd">
              <a:solidFill>
                <a:schemeClr val="accent2"/>
              </a:solidFill>
              <a:round/>
            </a:ln>
            <a:effectLst/>
          </c:spPr>
          <c:marker>
            <c:symbol val="none"/>
          </c:marker>
          <c:cat>
            <c:numRef>
              <c:f>'Key figures'!$C$6:$G$6</c:f>
              <c:numCache>
                <c:formatCode>General</c:formatCode>
                <c:ptCount val="5"/>
              </c:numCache>
            </c:numRef>
          </c:cat>
          <c:val>
            <c:numRef>
              <c:f>'Key figures'!$C$8:$G$8</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C87-472A-B995-E04482DF9B25}"/>
            </c:ext>
          </c:extLst>
        </c:ser>
        <c:ser>
          <c:idx val="2"/>
          <c:order val="2"/>
          <c:tx>
            <c:strRef>
              <c:f>'Key figures'!$A$9</c:f>
              <c:strCache>
                <c:ptCount val="1"/>
                <c:pt idx="0">
                  <c:v>Gross Cash Flow</c:v>
                </c:pt>
              </c:strCache>
            </c:strRef>
          </c:tx>
          <c:spPr>
            <a:ln w="28575" cap="rnd">
              <a:solidFill>
                <a:schemeClr val="accent3"/>
              </a:solidFill>
              <a:round/>
            </a:ln>
            <a:effectLst/>
          </c:spPr>
          <c:marker>
            <c:symbol val="none"/>
          </c:marker>
          <c:cat>
            <c:numRef>
              <c:f>'Key figures'!$C$6:$G$6</c:f>
              <c:numCache>
                <c:formatCode>General</c:formatCode>
                <c:ptCount val="5"/>
              </c:numCache>
            </c:numRef>
          </c:cat>
          <c:val>
            <c:numRef>
              <c:f>'Key figures'!$C$9:$G$9</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8C87-472A-B995-E04482DF9B25}"/>
            </c:ext>
          </c:extLst>
        </c:ser>
        <c:dLbls>
          <c:showLegendKey val="0"/>
          <c:showVal val="0"/>
          <c:showCatName val="0"/>
          <c:showSerName val="0"/>
          <c:showPercent val="0"/>
          <c:showBubbleSize val="0"/>
        </c:dLbls>
        <c:marker val="1"/>
        <c:smooth val="0"/>
        <c:axId val="275527136"/>
        <c:axId val="275526744"/>
      </c:lineChart>
      <c:catAx>
        <c:axId val="275525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526352"/>
        <c:crosses val="autoZero"/>
        <c:auto val="1"/>
        <c:lblAlgn val="ctr"/>
        <c:lblOffset val="100"/>
        <c:noMultiLvlLbl val="0"/>
      </c:catAx>
      <c:valAx>
        <c:axId val="275526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525960"/>
        <c:crosses val="autoZero"/>
        <c:crossBetween val="between"/>
      </c:valAx>
      <c:valAx>
        <c:axId val="27552674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527136"/>
        <c:crosses val="max"/>
        <c:crossBetween val="between"/>
      </c:valAx>
      <c:catAx>
        <c:axId val="275527136"/>
        <c:scaling>
          <c:orientation val="minMax"/>
        </c:scaling>
        <c:delete val="1"/>
        <c:axPos val="b"/>
        <c:numFmt formatCode="General" sourceLinked="1"/>
        <c:majorTickMark val="out"/>
        <c:minorTickMark val="none"/>
        <c:tickLblPos val="nextTo"/>
        <c:crossAx val="275526744"/>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Revenue by Family Product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'Analisi vendite'!$B$32</c:f>
              <c:strCache>
                <c:ptCount val="1"/>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Lit>
              <c:formatCode>General</c:formatCode>
              <c:ptCount val="6"/>
              <c:pt idx="0">
                <c:v>2016</c:v>
              </c:pt>
              <c:pt idx="1">
                <c:v>2017</c:v>
              </c:pt>
              <c:pt idx="2">
                <c:v>2018</c:v>
              </c:pt>
              <c:pt idx="3">
                <c:v>2019</c:v>
              </c:pt>
              <c:pt idx="4">
                <c:v>2020</c:v>
              </c:pt>
              <c:pt idx="5">
                <c:v>2021</c:v>
              </c:pt>
            </c:numLit>
          </c:cat>
          <c:val>
            <c:numRef>
              <c:f>'Analisi vendite'!$C$32:$H$32</c:f>
              <c:numCache>
                <c:formatCode>#,##0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1-B9B1-4508-85BF-322590286587}"/>
            </c:ext>
          </c:extLst>
        </c:ser>
        <c:ser>
          <c:idx val="2"/>
          <c:order val="2"/>
          <c:tx>
            <c:strRef>
              <c:f>'Analisi vendite'!$B$33</c:f>
              <c:strCache>
                <c:ptCount val="1"/>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Lit>
              <c:formatCode>General</c:formatCode>
              <c:ptCount val="6"/>
              <c:pt idx="0">
                <c:v>2016</c:v>
              </c:pt>
              <c:pt idx="1">
                <c:v>2017</c:v>
              </c:pt>
              <c:pt idx="2">
                <c:v>2018</c:v>
              </c:pt>
              <c:pt idx="3">
                <c:v>2019</c:v>
              </c:pt>
              <c:pt idx="4">
                <c:v>2020</c:v>
              </c:pt>
              <c:pt idx="5">
                <c:v>2021</c:v>
              </c:pt>
            </c:numLit>
          </c:cat>
          <c:val>
            <c:numRef>
              <c:f>'Analisi vendite'!$C$33:$H$33</c:f>
              <c:numCache>
                <c:formatCode>#,##0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2-B9B1-4508-85BF-322590286587}"/>
            </c:ext>
          </c:extLst>
        </c:ser>
        <c:ser>
          <c:idx val="3"/>
          <c:order val="3"/>
          <c:tx>
            <c:strRef>
              <c:f>'Analisi vendite'!$B$34</c:f>
              <c:strCache>
                <c:ptCount val="1"/>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6"/>
              <c:pt idx="0">
                <c:v>2016</c:v>
              </c:pt>
              <c:pt idx="1">
                <c:v>2017</c:v>
              </c:pt>
              <c:pt idx="2">
                <c:v>2018</c:v>
              </c:pt>
              <c:pt idx="3">
                <c:v>2019</c:v>
              </c:pt>
              <c:pt idx="4">
                <c:v>2020</c:v>
              </c:pt>
              <c:pt idx="5">
                <c:v>2021</c:v>
              </c:pt>
            </c:numLit>
          </c:cat>
          <c:val>
            <c:numRef>
              <c:f>'Analisi vendite'!$C$34:$H$34</c:f>
              <c:numCache>
                <c:formatCode>#,##0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3-B9B1-4508-85BF-322590286587}"/>
            </c:ext>
          </c:extLst>
        </c:ser>
        <c:ser>
          <c:idx val="4"/>
          <c:order val="4"/>
          <c:tx>
            <c:strRef>
              <c:f>'Analisi vendite'!$B$35</c:f>
              <c:strCache>
                <c:ptCount val="1"/>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Lit>
              <c:formatCode>General</c:formatCode>
              <c:ptCount val="6"/>
              <c:pt idx="0">
                <c:v>2016</c:v>
              </c:pt>
              <c:pt idx="1">
                <c:v>2017</c:v>
              </c:pt>
              <c:pt idx="2">
                <c:v>2018</c:v>
              </c:pt>
              <c:pt idx="3">
                <c:v>2019</c:v>
              </c:pt>
              <c:pt idx="4">
                <c:v>2020</c:v>
              </c:pt>
              <c:pt idx="5">
                <c:v>2021</c:v>
              </c:pt>
            </c:numLit>
          </c:cat>
          <c:val>
            <c:numRef>
              <c:f>'Analisi vendite'!$C$35:$H$35</c:f>
              <c:numCache>
                <c:formatCode>#,##0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4-B9B1-4508-85BF-322590286587}"/>
            </c:ext>
          </c:extLst>
        </c:ser>
        <c:ser>
          <c:idx val="5"/>
          <c:order val="5"/>
          <c:tx>
            <c:strRef>
              <c:f>'Analisi vendite'!$B$36</c:f>
              <c:strCache>
                <c:ptCount val="1"/>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Lit>
              <c:formatCode>General</c:formatCode>
              <c:ptCount val="6"/>
              <c:pt idx="0">
                <c:v>2016</c:v>
              </c:pt>
              <c:pt idx="1">
                <c:v>2017</c:v>
              </c:pt>
              <c:pt idx="2">
                <c:v>2018</c:v>
              </c:pt>
              <c:pt idx="3">
                <c:v>2019</c:v>
              </c:pt>
              <c:pt idx="4">
                <c:v>2020</c:v>
              </c:pt>
              <c:pt idx="5">
                <c:v>2021</c:v>
              </c:pt>
            </c:numLit>
          </c:cat>
          <c:val>
            <c:numRef>
              <c:f>'Analisi vendite'!$C$36:$H$36</c:f>
              <c:numCache>
                <c:formatCode>#,##0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5-B9B1-4508-85BF-322590286587}"/>
            </c:ext>
          </c:extLst>
        </c:ser>
        <c:dLbls>
          <c:showLegendKey val="0"/>
          <c:showVal val="0"/>
          <c:showCatName val="0"/>
          <c:showSerName val="0"/>
          <c:showPercent val="0"/>
          <c:showBubbleSize val="0"/>
        </c:dLbls>
        <c:marker val="1"/>
        <c:smooth val="0"/>
        <c:axId val="275528312"/>
        <c:axId val="275528704"/>
      </c:lineChart>
      <c:lineChart>
        <c:grouping val="standard"/>
        <c:varyColors val="0"/>
        <c:ser>
          <c:idx val="0"/>
          <c:order val="0"/>
          <c:tx>
            <c:strRef>
              <c:f>'Analisi vendite'!$B$31</c:f>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'Analisi vendite'!$C$30:$H$30</c:f>
              <c:strCache>
                <c:ptCount val="6"/>
                <c:pt idx="0">
                  <c:v>FY 2020</c:v>
                </c:pt>
                <c:pt idx="1">
                  <c:v>FY 2021</c:v>
                </c:pt>
                <c:pt idx="2">
                  <c:v>FY 2022</c:v>
                </c:pt>
                <c:pt idx="3">
                  <c:v>FY 2023</c:v>
                </c:pt>
                <c:pt idx="4">
                  <c:v>FY 2024</c:v>
                </c:pt>
                <c:pt idx="5">
                  <c:v>FY 2025</c:v>
                </c:pt>
              </c:strCache>
            </c:strRef>
          </c:cat>
          <c:val>
            <c:numRef>
              <c:f>'Analisi vendite'!$C$31:$H$31</c:f>
              <c:numCache>
                <c:formatCode>#,##0</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9B1-4508-85BF-322590286587}"/>
            </c:ext>
          </c:extLst>
        </c:ser>
        <c:dLbls>
          <c:showLegendKey val="0"/>
          <c:showVal val="0"/>
          <c:showCatName val="0"/>
          <c:showSerName val="0"/>
          <c:showPercent val="0"/>
          <c:showBubbleSize val="0"/>
        </c:dLbls>
        <c:marker val="1"/>
        <c:smooth val="0"/>
        <c:axId val="275181352"/>
        <c:axId val="275529096"/>
      </c:lineChart>
      <c:catAx>
        <c:axId val="27552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528704"/>
        <c:crosses val="autoZero"/>
        <c:auto val="1"/>
        <c:lblAlgn val="ctr"/>
        <c:lblOffset val="100"/>
        <c:noMultiLvlLbl val="0"/>
      </c:catAx>
      <c:valAx>
        <c:axId val="27552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a:t>Revenue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528312"/>
        <c:crosses val="autoZero"/>
        <c:crossBetween val="between"/>
        <c:majorUnit val="500"/>
      </c:valAx>
      <c:valAx>
        <c:axId val="275529096"/>
        <c:scaling>
          <c:orientation val="minMax"/>
          <c:max val="12000"/>
          <c:min val="50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181352"/>
        <c:crosses val="max"/>
        <c:crossBetween val="between"/>
        <c:majorUnit val="500"/>
      </c:valAx>
      <c:catAx>
        <c:axId val="275181352"/>
        <c:scaling>
          <c:orientation val="minMax"/>
        </c:scaling>
        <c:delete val="1"/>
        <c:axPos val="b"/>
        <c:numFmt formatCode="General" sourceLinked="1"/>
        <c:majorTickMark val="out"/>
        <c:minorTickMark val="none"/>
        <c:tickLblPos val="nextTo"/>
        <c:crossAx val="275529096"/>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CAGR Revenue k€</a:t>
            </a:r>
          </a:p>
        </c:rich>
      </c:tx>
      <c:layout/>
      <c:overlay val="0"/>
    </c:title>
    <c:autoTitleDeleted val="0"/>
    <c:plotArea>
      <c:layout/>
      <c:barChart>
        <c:barDir val="col"/>
        <c:grouping val="clustered"/>
        <c:varyColors val="0"/>
        <c:ser>
          <c:idx val="0"/>
          <c:order val="0"/>
          <c:tx>
            <c:strRef>
              <c:f>'CAGR Revenue'!$E$4</c:f>
              <c:strCache>
                <c:ptCount val="1"/>
                <c:pt idx="0">
                  <c:v>Revenue</c:v>
                </c:pt>
              </c:strCache>
            </c:strRef>
          </c:tx>
          <c:invertIfNegative val="0"/>
          <c:cat>
            <c:numRef>
              <c:f>'CAGR Revenue'!$F$3:$J$3</c:f>
              <c:numCache>
                <c:formatCode>General</c:formatCode>
                <c:ptCount val="5"/>
                <c:pt idx="0">
                  <c:v>2017</c:v>
                </c:pt>
                <c:pt idx="1">
                  <c:v>2018</c:v>
                </c:pt>
                <c:pt idx="2">
                  <c:v>2019</c:v>
                </c:pt>
                <c:pt idx="3">
                  <c:v>2020</c:v>
                </c:pt>
                <c:pt idx="4">
                  <c:v>2021</c:v>
                </c:pt>
              </c:numCache>
            </c:numRef>
          </c:cat>
          <c:val>
            <c:numRef>
              <c:f>'CAGR Revenue'!$F$4:$J$4</c:f>
              <c:numCache>
                <c:formatCode>_-* #,##0_-;\-* #,##0_-;_-* "-"??_-;_-@_-</c:formatCode>
                <c:ptCount val="5"/>
              </c:numCache>
            </c:numRef>
          </c:val>
          <c:extLst xmlns:c16r2="http://schemas.microsoft.com/office/drawing/2015/06/chart">
            <c:ext xmlns:c16="http://schemas.microsoft.com/office/drawing/2014/chart" uri="{C3380CC4-5D6E-409C-BE32-E72D297353CC}">
              <c16:uniqueId val="{00000000-92AB-47D0-84B1-5CE4A601D5B2}"/>
            </c:ext>
          </c:extLst>
        </c:ser>
        <c:dLbls>
          <c:showLegendKey val="0"/>
          <c:showVal val="0"/>
          <c:showCatName val="0"/>
          <c:showSerName val="0"/>
          <c:showPercent val="0"/>
          <c:showBubbleSize val="0"/>
        </c:dLbls>
        <c:gapWidth val="150"/>
        <c:axId val="275184488"/>
        <c:axId val="275184880"/>
      </c:barChart>
      <c:catAx>
        <c:axId val="2751844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5184880"/>
        <c:crosses val="autoZero"/>
        <c:auto val="1"/>
        <c:lblAlgn val="ctr"/>
        <c:lblOffset val="100"/>
        <c:noMultiLvlLbl val="0"/>
      </c:catAx>
      <c:valAx>
        <c:axId val="275184880"/>
        <c:scaling>
          <c:orientation val="minMax"/>
        </c:scaling>
        <c:delete val="0"/>
        <c:axPos val="l"/>
        <c:majorGridlines/>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5184488"/>
        <c:crosses val="autoZero"/>
        <c:crossBetween val="between"/>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304800</xdr:colOff>
      <xdr:row>9</xdr:row>
      <xdr:rowOff>28575</xdr:rowOff>
    </xdr:from>
    <xdr:to>
      <xdr:col>6</xdr:col>
      <xdr:colOff>833193</xdr:colOff>
      <xdr:row>15</xdr:row>
      <xdr:rowOff>148366</xdr:rowOff>
    </xdr:to>
    <xdr:pic>
      <xdr:nvPicPr>
        <xdr:cNvPr id="2" name="Immagin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0" y="1743075"/>
          <a:ext cx="1376118" cy="1262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17</xdr:row>
      <xdr:rowOff>0</xdr:rowOff>
    </xdr:from>
    <xdr:to>
      <xdr:col>7</xdr:col>
      <xdr:colOff>9525</xdr:colOff>
      <xdr:row>28</xdr:row>
      <xdr:rowOff>9525</xdr:rowOff>
    </xdr:to>
    <xdr:sp macro="" textlink="">
      <xdr:nvSpPr>
        <xdr:cNvPr id="3" name="CasellaDiTesto 2"/>
        <xdr:cNvSpPr txBox="1"/>
      </xdr:nvSpPr>
      <xdr:spPr>
        <a:xfrm>
          <a:off x="19050" y="3238500"/>
          <a:ext cx="7096125" cy="2105025"/>
        </a:xfrm>
        <a:prstGeom prst="rect">
          <a:avLst/>
        </a:prstGeom>
        <a:solidFill>
          <a:schemeClr val="lt1"/>
        </a:solidFill>
        <a:ln w="127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b="1">
              <a:solidFill>
                <a:schemeClr val="dk1"/>
              </a:solidFill>
              <a:effectLst/>
              <a:latin typeface="+mn-lt"/>
              <a:ea typeface="+mn-ea"/>
              <a:cs typeface="+mn-cs"/>
            </a:rPr>
            <a:t>DISCLAIMER:</a:t>
          </a:r>
        </a:p>
        <a:p>
          <a:r>
            <a:rPr lang="en-GB" sz="1100">
              <a:solidFill>
                <a:schemeClr val="dk1"/>
              </a:solidFill>
              <a:effectLst/>
              <a:latin typeface="+mn-lt"/>
              <a:ea typeface="+mn-ea"/>
              <a:cs typeface="+mn-cs"/>
            </a:rPr>
            <a:t>Any action you take upon the information on this website is strictly at your own risk.</a:t>
          </a:r>
          <a:endParaRPr lang="it-IT" sz="1100">
            <a:solidFill>
              <a:schemeClr val="dk1"/>
            </a:solidFill>
            <a:effectLst/>
            <a:latin typeface="+mn-lt"/>
            <a:ea typeface="+mn-ea"/>
            <a:cs typeface="+mn-cs"/>
          </a:endParaRPr>
        </a:p>
        <a:p>
          <a:r>
            <a:rPr lang="it-IT" sz="1100">
              <a:solidFill>
                <a:schemeClr val="dk1"/>
              </a:solidFill>
              <a:effectLst/>
              <a:latin typeface="+mn-lt"/>
              <a:ea typeface="+mn-ea"/>
              <a:cs typeface="+mn-cs"/>
            </a:rPr>
            <a:t>In no event will Clarkson Hyde Global and/or its members be liable for (i) any incidental, consequential, or indirect damages (including, but not limited to, damages for loss of profits, error in the calculation, business interruption, loss of programs or information, and the like) arising out of the use of or inability to use the service, or any information, or transactions provided on the service. </a:t>
          </a:r>
        </a:p>
        <a:p>
          <a:r>
            <a:rPr lang="it-IT" sz="1100">
              <a:solidFill>
                <a:schemeClr val="dk1"/>
              </a:solidFill>
              <a:effectLst/>
              <a:latin typeface="+mn-lt"/>
              <a:ea typeface="+mn-ea"/>
              <a:cs typeface="+mn-cs"/>
            </a:rPr>
            <a:t>Even if Clarkson Hyde Global and/or its members or its authorized representatives have been advised of the possibility of such damages, or (ii) any claim attributable to errors, omissions, or other inaccuracies in the service and/or materials. </a:t>
          </a:r>
        </a:p>
        <a:p>
          <a:r>
            <a:rPr lang="it-IT" sz="1100">
              <a:solidFill>
                <a:schemeClr val="dk1"/>
              </a:solidFill>
              <a:effectLst/>
              <a:latin typeface="+mn-lt"/>
              <a:ea typeface="+mn-ea"/>
              <a:cs typeface="+mn-cs"/>
            </a:rPr>
            <a:t>Because some states do not allow the exclusion or limitation of liability for consequential or incidental damages, the above limitation may not apply to you. In such states, Clarkson Hyde Global and/or its members liability is limited to the greatest extent permitted by law.</a:t>
          </a:r>
        </a:p>
        <a:p>
          <a:endParaRPr lang="it-I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6</xdr:row>
      <xdr:rowOff>38100</xdr:rowOff>
    </xdr:from>
    <xdr:to>
      <xdr:col>3</xdr:col>
      <xdr:colOff>733426</xdr:colOff>
      <xdr:row>21</xdr:row>
      <xdr:rowOff>114300</xdr:rowOff>
    </xdr:to>
    <xdr:graphicFrame macro="">
      <xdr:nvGraphicFramePr>
        <xdr:cNvPr id="2" name="Grafico 1">
          <a:extLst>
            <a:ext uri="{FF2B5EF4-FFF2-40B4-BE49-F238E27FC236}">
              <a16:creationId xmlns:a16="http://schemas.microsoft.com/office/drawing/2014/main" xmlns="" id="{DA48DC95-2015-4DFC-BB69-E1C3CC099B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6</xdr:row>
      <xdr:rowOff>38100</xdr:rowOff>
    </xdr:from>
    <xdr:to>
      <xdr:col>10</xdr:col>
      <xdr:colOff>485776</xdr:colOff>
      <xdr:row>21</xdr:row>
      <xdr:rowOff>95250</xdr:rowOff>
    </xdr:to>
    <xdr:graphicFrame macro="">
      <xdr:nvGraphicFramePr>
        <xdr:cNvPr id="3" name="Grafico 2">
          <a:extLst>
            <a:ext uri="{FF2B5EF4-FFF2-40B4-BE49-F238E27FC236}">
              <a16:creationId xmlns:a16="http://schemas.microsoft.com/office/drawing/2014/main" xmlns="" id="{B62CC30C-5DAF-4DA0-BD41-6156BA921B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22</xdr:row>
      <xdr:rowOff>19050</xdr:rowOff>
    </xdr:from>
    <xdr:to>
      <xdr:col>10</xdr:col>
      <xdr:colOff>476250</xdr:colOff>
      <xdr:row>38</xdr:row>
      <xdr:rowOff>133350</xdr:rowOff>
    </xdr:to>
    <xdr:graphicFrame macro="">
      <xdr:nvGraphicFramePr>
        <xdr:cNvPr id="4" name="Grafico 3">
          <a:extLst>
            <a:ext uri="{FF2B5EF4-FFF2-40B4-BE49-F238E27FC236}">
              <a16:creationId xmlns:a16="http://schemas.microsoft.com/office/drawing/2014/main" xmlns="" id="{C162F1C9-646D-4960-BEF1-0893697E4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39</xdr:row>
      <xdr:rowOff>0</xdr:rowOff>
    </xdr:from>
    <xdr:to>
      <xdr:col>8</xdr:col>
      <xdr:colOff>219070</xdr:colOff>
      <xdr:row>70</xdr:row>
      <xdr:rowOff>76202</xdr:rowOff>
    </xdr:to>
    <xdr:graphicFrame macro="">
      <xdr:nvGraphicFramePr>
        <xdr:cNvPr id="5" name="Grafico 4">
          <a:extLst>
            <a:ext uri="{FF2B5EF4-FFF2-40B4-BE49-F238E27FC236}">
              <a16:creationId xmlns:a16="http://schemas.microsoft.com/office/drawing/2014/main" xmlns="" id="{7DFEA8AF-29FB-414B-AC83-0D51BC3B2B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600075</xdr:colOff>
      <xdr:row>5</xdr:row>
      <xdr:rowOff>38100</xdr:rowOff>
    </xdr:from>
    <xdr:to>
      <xdr:col>11</xdr:col>
      <xdr:colOff>66675</xdr:colOff>
      <xdr:row>15</xdr:row>
      <xdr:rowOff>133350</xdr:rowOff>
    </xdr:to>
    <xdr:graphicFrame macro="">
      <xdr:nvGraphicFramePr>
        <xdr:cNvPr id="2" name="Grafico 1">
          <a:extLst>
            <a:ext uri="{FF2B5EF4-FFF2-40B4-BE49-F238E27FC236}">
              <a16:creationId xmlns:a16="http://schemas.microsoft.com/office/drawing/2014/main" xmlns="" id="{5D97D77C-4AA8-4EE9-8EC6-18E2DC4F5E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oanAmortization(26)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ano ammortamento prestito"/>
      <sheetName val="Foglio1"/>
    </sheetNames>
    <sheetDataSet>
      <sheetData sheetId="0">
        <row r="5">
          <cell r="D5">
            <v>100000</v>
          </cell>
        </row>
        <row r="6">
          <cell r="D6">
            <v>0.04</v>
          </cell>
        </row>
        <row r="7">
          <cell r="D7">
            <v>3</v>
          </cell>
        </row>
        <row r="9">
          <cell r="D9">
            <v>41640</v>
          </cell>
        </row>
        <row r="18">
          <cell r="I18">
            <v>97380.934832648971</v>
          </cell>
        </row>
        <row r="19">
          <cell r="I19">
            <v>94753.139448073431</v>
          </cell>
        </row>
        <row r="20">
          <cell r="I20">
            <v>92116.584745549306</v>
          </cell>
        </row>
        <row r="21">
          <cell r="I21">
            <v>89471.241527350096</v>
          </cell>
        </row>
        <row r="22">
          <cell r="I22">
            <v>86817.080498423558</v>
          </cell>
        </row>
        <row r="23">
          <cell r="I23">
            <v>84154.072266067262</v>
          </cell>
        </row>
        <row r="24">
          <cell r="I24">
            <v>81482.187339603115</v>
          </cell>
        </row>
        <row r="25">
          <cell r="I25">
            <v>78801.396130050751</v>
          </cell>
        </row>
        <row r="26">
          <cell r="I26">
            <v>76111.668949799889</v>
          </cell>
        </row>
        <row r="27">
          <cell r="I27">
            <v>73412.976012281521</v>
          </cell>
        </row>
        <row r="28">
          <cell r="I28">
            <v>70705.287431638091</v>
          </cell>
        </row>
        <row r="29">
          <cell r="I29">
            <v>67988.573222392515</v>
          </cell>
        </row>
        <row r="30">
          <cell r="I30">
            <v>65262.803299116124</v>
          </cell>
        </row>
        <row r="31">
          <cell r="I31">
            <v>62527.947476095476</v>
          </cell>
        </row>
        <row r="32">
          <cell r="I32">
            <v>59783.97546699809</v>
          </cell>
        </row>
        <row r="33">
          <cell r="I33">
            <v>57030.856884537046</v>
          </cell>
        </row>
        <row r="34">
          <cell r="I34">
            <v>54268.56124013447</v>
          </cell>
        </row>
        <row r="35">
          <cell r="I35">
            <v>51497.057943583881</v>
          </cell>
        </row>
        <row r="36">
          <cell r="I36">
            <v>48716.316302711457</v>
          </cell>
        </row>
        <row r="37">
          <cell r="I37">
            <v>45926.305523036128</v>
          </cell>
        </row>
        <row r="38">
          <cell r="I38">
            <v>43126.994707428545</v>
          </cell>
        </row>
        <row r="39">
          <cell r="I39">
            <v>40318.352855768935</v>
          </cell>
        </row>
        <row r="40">
          <cell r="I40">
            <v>37500.348864603795</v>
          </cell>
        </row>
        <row r="41">
          <cell r="I41">
            <v>34672.951526801437</v>
          </cell>
        </row>
        <row r="42">
          <cell r="I42">
            <v>31836.129531206407</v>
          </cell>
        </row>
        <row r="43">
          <cell r="I43">
            <v>28989.851462292725</v>
          </cell>
        </row>
        <row r="44">
          <cell r="I44">
            <v>26134.085799815999</v>
          </cell>
        </row>
        <row r="45">
          <cell r="I45">
            <v>23268.800918464352</v>
          </cell>
        </row>
        <row r="46">
          <cell r="I46">
            <v>20393.965087508201</v>
          </cell>
        </row>
        <row r="47">
          <cell r="I47">
            <v>17509.546470448859</v>
          </cell>
        </row>
        <row r="48">
          <cell r="I48">
            <v>14615.513124665988</v>
          </cell>
        </row>
        <row r="49">
          <cell r="I49">
            <v>11711.833001063838</v>
          </cell>
        </row>
        <row r="50">
          <cell r="I50">
            <v>8798.4739437163498</v>
          </cell>
        </row>
        <row r="51">
          <cell r="I51">
            <v>5875.4036895110366</v>
          </cell>
        </row>
        <row r="52">
          <cell r="I52">
            <v>2942.5898677917053</v>
          </cell>
        </row>
        <row r="53">
          <cell r="I53">
            <v>0</v>
          </cell>
        </row>
        <row r="54">
          <cell r="I54">
            <v>0</v>
          </cell>
        </row>
        <row r="55">
          <cell r="I55">
            <v>0</v>
          </cell>
        </row>
        <row r="56">
          <cell r="I56">
            <v>0</v>
          </cell>
        </row>
        <row r="57">
          <cell r="I57">
            <v>0</v>
          </cell>
        </row>
        <row r="58">
          <cell r="I58">
            <v>0</v>
          </cell>
        </row>
        <row r="59">
          <cell r="I59">
            <v>0</v>
          </cell>
        </row>
        <row r="60">
          <cell r="I60">
            <v>0</v>
          </cell>
        </row>
        <row r="61">
          <cell r="I61">
            <v>0</v>
          </cell>
        </row>
        <row r="62">
          <cell r="I62">
            <v>0</v>
          </cell>
        </row>
        <row r="63">
          <cell r="I63">
            <v>0</v>
          </cell>
        </row>
        <row r="64">
          <cell r="I64">
            <v>0</v>
          </cell>
        </row>
        <row r="65">
          <cell r="I65">
            <v>0</v>
          </cell>
        </row>
        <row r="66">
          <cell r="I66">
            <v>0</v>
          </cell>
        </row>
        <row r="67">
          <cell r="I67">
            <v>0</v>
          </cell>
        </row>
        <row r="68">
          <cell r="I68">
            <v>0</v>
          </cell>
        </row>
        <row r="69">
          <cell r="I69">
            <v>0</v>
          </cell>
        </row>
        <row r="70">
          <cell r="I70">
            <v>0</v>
          </cell>
        </row>
        <row r="71">
          <cell r="I71">
            <v>0</v>
          </cell>
        </row>
        <row r="72">
          <cell r="I72">
            <v>0</v>
          </cell>
        </row>
        <row r="73">
          <cell r="I73">
            <v>0</v>
          </cell>
        </row>
        <row r="74">
          <cell r="I74">
            <v>0</v>
          </cell>
        </row>
        <row r="75">
          <cell r="I75">
            <v>0</v>
          </cell>
        </row>
        <row r="76">
          <cell r="I76">
            <v>0</v>
          </cell>
        </row>
        <row r="77">
          <cell r="I77">
            <v>0</v>
          </cell>
        </row>
        <row r="78">
          <cell r="I78">
            <v>0</v>
          </cell>
        </row>
        <row r="79">
          <cell r="I79">
            <v>0</v>
          </cell>
        </row>
        <row r="80">
          <cell r="I80">
            <v>0</v>
          </cell>
        </row>
        <row r="81">
          <cell r="I81">
            <v>0</v>
          </cell>
        </row>
        <row r="82">
          <cell r="I82">
            <v>0</v>
          </cell>
        </row>
        <row r="83">
          <cell r="I83">
            <v>0</v>
          </cell>
        </row>
        <row r="84">
          <cell r="I84">
            <v>0</v>
          </cell>
        </row>
        <row r="85">
          <cell r="I85">
            <v>0</v>
          </cell>
        </row>
        <row r="86">
          <cell r="I86">
            <v>0</v>
          </cell>
        </row>
        <row r="87">
          <cell r="I87">
            <v>0</v>
          </cell>
        </row>
        <row r="88">
          <cell r="I88">
            <v>0</v>
          </cell>
        </row>
        <row r="89">
          <cell r="I89">
            <v>0</v>
          </cell>
        </row>
        <row r="90">
          <cell r="I90">
            <v>0</v>
          </cell>
        </row>
        <row r="91">
          <cell r="I91">
            <v>0</v>
          </cell>
        </row>
        <row r="92">
          <cell r="I92">
            <v>0</v>
          </cell>
        </row>
        <row r="93">
          <cell r="I93">
            <v>0</v>
          </cell>
        </row>
        <row r="94">
          <cell r="I94">
            <v>0</v>
          </cell>
        </row>
        <row r="95">
          <cell r="I95">
            <v>0</v>
          </cell>
        </row>
        <row r="96">
          <cell r="I96">
            <v>0</v>
          </cell>
        </row>
        <row r="97">
          <cell r="I97">
            <v>0</v>
          </cell>
        </row>
        <row r="98">
          <cell r="I98">
            <v>0</v>
          </cell>
        </row>
        <row r="99">
          <cell r="I99">
            <v>0</v>
          </cell>
        </row>
        <row r="100">
          <cell r="I100">
            <v>0</v>
          </cell>
        </row>
        <row r="101">
          <cell r="I101">
            <v>0</v>
          </cell>
        </row>
        <row r="102">
          <cell r="I102">
            <v>0</v>
          </cell>
        </row>
        <row r="103">
          <cell r="I103">
            <v>0</v>
          </cell>
        </row>
        <row r="104">
          <cell r="I104">
            <v>0</v>
          </cell>
        </row>
        <row r="105">
          <cell r="I105">
            <v>0</v>
          </cell>
        </row>
        <row r="106">
          <cell r="I106">
            <v>0</v>
          </cell>
        </row>
        <row r="107">
          <cell r="I107">
            <v>0</v>
          </cell>
        </row>
        <row r="108">
          <cell r="I108">
            <v>0</v>
          </cell>
        </row>
        <row r="109">
          <cell r="I109">
            <v>0</v>
          </cell>
        </row>
        <row r="110">
          <cell r="I110">
            <v>0</v>
          </cell>
        </row>
        <row r="111">
          <cell r="I111">
            <v>0</v>
          </cell>
        </row>
        <row r="112">
          <cell r="I112">
            <v>0</v>
          </cell>
        </row>
        <row r="113">
          <cell r="I113">
            <v>0</v>
          </cell>
        </row>
        <row r="114">
          <cell r="I114">
            <v>0</v>
          </cell>
        </row>
        <row r="115">
          <cell r="I115">
            <v>0</v>
          </cell>
        </row>
        <row r="116">
          <cell r="I116">
            <v>0</v>
          </cell>
        </row>
        <row r="117">
          <cell r="I117">
            <v>0</v>
          </cell>
        </row>
        <row r="118">
          <cell r="I118">
            <v>0</v>
          </cell>
        </row>
        <row r="119">
          <cell r="I119">
            <v>0</v>
          </cell>
        </row>
        <row r="120">
          <cell r="I120">
            <v>0</v>
          </cell>
        </row>
        <row r="121">
          <cell r="I121">
            <v>0</v>
          </cell>
        </row>
        <row r="122">
          <cell r="I122">
            <v>0</v>
          </cell>
        </row>
        <row r="123">
          <cell r="I123">
            <v>0</v>
          </cell>
        </row>
        <row r="124">
          <cell r="I124">
            <v>0</v>
          </cell>
        </row>
        <row r="125">
          <cell r="I125">
            <v>0</v>
          </cell>
        </row>
        <row r="126">
          <cell r="I126">
            <v>0</v>
          </cell>
        </row>
        <row r="127">
          <cell r="I127">
            <v>0</v>
          </cell>
        </row>
        <row r="128">
          <cell r="I128">
            <v>0</v>
          </cell>
        </row>
        <row r="129">
          <cell r="I129">
            <v>0</v>
          </cell>
        </row>
        <row r="130">
          <cell r="I130">
            <v>0</v>
          </cell>
        </row>
        <row r="131">
          <cell r="I131">
            <v>0</v>
          </cell>
        </row>
        <row r="132">
          <cell r="I132">
            <v>0</v>
          </cell>
        </row>
        <row r="133">
          <cell r="I133">
            <v>0</v>
          </cell>
        </row>
        <row r="134">
          <cell r="I134">
            <v>0</v>
          </cell>
        </row>
        <row r="135">
          <cell r="I135">
            <v>0</v>
          </cell>
        </row>
        <row r="136">
          <cell r="I136">
            <v>0</v>
          </cell>
        </row>
        <row r="137">
          <cell r="I137">
            <v>0</v>
          </cell>
        </row>
        <row r="138">
          <cell r="I138">
            <v>0</v>
          </cell>
        </row>
        <row r="139">
          <cell r="I139">
            <v>0</v>
          </cell>
        </row>
        <row r="140">
          <cell r="I140">
            <v>0</v>
          </cell>
        </row>
        <row r="141">
          <cell r="I141">
            <v>0</v>
          </cell>
        </row>
        <row r="142">
          <cell r="I142">
            <v>0</v>
          </cell>
        </row>
        <row r="143">
          <cell r="I143">
            <v>0</v>
          </cell>
        </row>
        <row r="144">
          <cell r="I144">
            <v>0</v>
          </cell>
        </row>
        <row r="145">
          <cell r="I145">
            <v>0</v>
          </cell>
        </row>
        <row r="146">
          <cell r="I146">
            <v>0</v>
          </cell>
        </row>
        <row r="147">
          <cell r="I147">
            <v>0</v>
          </cell>
        </row>
        <row r="148">
          <cell r="I148">
            <v>0</v>
          </cell>
        </row>
        <row r="149">
          <cell r="I149">
            <v>0</v>
          </cell>
        </row>
        <row r="150">
          <cell r="I150">
            <v>0</v>
          </cell>
        </row>
        <row r="151">
          <cell r="I151">
            <v>0</v>
          </cell>
        </row>
        <row r="152">
          <cell r="I152">
            <v>0</v>
          </cell>
        </row>
        <row r="153">
          <cell r="I153">
            <v>0</v>
          </cell>
        </row>
        <row r="154">
          <cell r="I154">
            <v>0</v>
          </cell>
        </row>
        <row r="155">
          <cell r="I155">
            <v>0</v>
          </cell>
        </row>
        <row r="156">
          <cell r="I156">
            <v>0</v>
          </cell>
        </row>
        <row r="157">
          <cell r="I157">
            <v>0</v>
          </cell>
        </row>
        <row r="158">
          <cell r="I158">
            <v>0</v>
          </cell>
        </row>
        <row r="159">
          <cell r="I159">
            <v>0</v>
          </cell>
        </row>
        <row r="160">
          <cell r="I160">
            <v>0</v>
          </cell>
        </row>
        <row r="161">
          <cell r="I161">
            <v>0</v>
          </cell>
        </row>
        <row r="162">
          <cell r="I162">
            <v>0</v>
          </cell>
        </row>
        <row r="163">
          <cell r="I163">
            <v>0</v>
          </cell>
        </row>
        <row r="164">
          <cell r="I164">
            <v>0</v>
          </cell>
        </row>
        <row r="165">
          <cell r="I165">
            <v>0</v>
          </cell>
        </row>
        <row r="166">
          <cell r="I166">
            <v>0</v>
          </cell>
        </row>
        <row r="167">
          <cell r="I167">
            <v>0</v>
          </cell>
        </row>
        <row r="168">
          <cell r="I168">
            <v>0</v>
          </cell>
        </row>
        <row r="169">
          <cell r="I169">
            <v>0</v>
          </cell>
        </row>
        <row r="170">
          <cell r="I170">
            <v>0</v>
          </cell>
        </row>
        <row r="171">
          <cell r="I171">
            <v>0</v>
          </cell>
        </row>
        <row r="172">
          <cell r="I172">
            <v>0</v>
          </cell>
        </row>
        <row r="173">
          <cell r="I173">
            <v>0</v>
          </cell>
        </row>
        <row r="174">
          <cell r="I174">
            <v>0</v>
          </cell>
        </row>
        <row r="175">
          <cell r="I175">
            <v>0</v>
          </cell>
        </row>
        <row r="176">
          <cell r="I176">
            <v>0</v>
          </cell>
        </row>
        <row r="177">
          <cell r="I177">
            <v>0</v>
          </cell>
        </row>
        <row r="178">
          <cell r="I178">
            <v>0</v>
          </cell>
        </row>
        <row r="179">
          <cell r="I179">
            <v>0</v>
          </cell>
        </row>
        <row r="180">
          <cell r="I180">
            <v>0</v>
          </cell>
        </row>
        <row r="181">
          <cell r="I181">
            <v>0</v>
          </cell>
        </row>
        <row r="182">
          <cell r="I182">
            <v>0</v>
          </cell>
        </row>
        <row r="183">
          <cell r="I183">
            <v>0</v>
          </cell>
        </row>
        <row r="184">
          <cell r="I184">
            <v>0</v>
          </cell>
        </row>
        <row r="185">
          <cell r="I185">
            <v>0</v>
          </cell>
        </row>
        <row r="186">
          <cell r="I186">
            <v>0</v>
          </cell>
        </row>
        <row r="187">
          <cell r="I187">
            <v>0</v>
          </cell>
        </row>
        <row r="188">
          <cell r="I188">
            <v>0</v>
          </cell>
        </row>
        <row r="189">
          <cell r="I189">
            <v>0</v>
          </cell>
        </row>
        <row r="190">
          <cell r="I190">
            <v>0</v>
          </cell>
        </row>
        <row r="191">
          <cell r="I191">
            <v>0</v>
          </cell>
        </row>
        <row r="192">
          <cell r="I192">
            <v>0</v>
          </cell>
        </row>
        <row r="193">
          <cell r="I193">
            <v>0</v>
          </cell>
        </row>
        <row r="194">
          <cell r="I194">
            <v>0</v>
          </cell>
        </row>
        <row r="195">
          <cell r="I195">
            <v>0</v>
          </cell>
        </row>
        <row r="196">
          <cell r="I196">
            <v>0</v>
          </cell>
        </row>
        <row r="197">
          <cell r="I197">
            <v>0</v>
          </cell>
        </row>
        <row r="198">
          <cell r="I198">
            <v>0</v>
          </cell>
        </row>
        <row r="199">
          <cell r="I199">
            <v>0</v>
          </cell>
        </row>
        <row r="200">
          <cell r="I200">
            <v>0</v>
          </cell>
        </row>
        <row r="201">
          <cell r="I201">
            <v>0</v>
          </cell>
        </row>
        <row r="202">
          <cell r="I202">
            <v>0</v>
          </cell>
        </row>
        <row r="203">
          <cell r="I203">
            <v>0</v>
          </cell>
        </row>
        <row r="204">
          <cell r="I204">
            <v>0</v>
          </cell>
        </row>
        <row r="205">
          <cell r="I205">
            <v>0</v>
          </cell>
        </row>
        <row r="206">
          <cell r="I206">
            <v>0</v>
          </cell>
        </row>
        <row r="207">
          <cell r="I207">
            <v>0</v>
          </cell>
        </row>
        <row r="208">
          <cell r="I208">
            <v>0</v>
          </cell>
        </row>
        <row r="209">
          <cell r="I209">
            <v>0</v>
          </cell>
        </row>
        <row r="210">
          <cell r="I210">
            <v>0</v>
          </cell>
        </row>
        <row r="211">
          <cell r="I211">
            <v>0</v>
          </cell>
        </row>
        <row r="212">
          <cell r="I212">
            <v>0</v>
          </cell>
        </row>
        <row r="213">
          <cell r="I213">
            <v>0</v>
          </cell>
        </row>
        <row r="214">
          <cell r="I214">
            <v>0</v>
          </cell>
        </row>
        <row r="215">
          <cell r="I215">
            <v>0</v>
          </cell>
        </row>
        <row r="216">
          <cell r="I216">
            <v>0</v>
          </cell>
        </row>
        <row r="217">
          <cell r="I217">
            <v>0</v>
          </cell>
        </row>
        <row r="218">
          <cell r="I218">
            <v>0</v>
          </cell>
        </row>
        <row r="219">
          <cell r="I219">
            <v>0</v>
          </cell>
        </row>
        <row r="220">
          <cell r="I220">
            <v>0</v>
          </cell>
        </row>
        <row r="221">
          <cell r="I221">
            <v>0</v>
          </cell>
        </row>
        <row r="222">
          <cell r="I222">
            <v>0</v>
          </cell>
        </row>
        <row r="223">
          <cell r="I223">
            <v>0</v>
          </cell>
        </row>
        <row r="224">
          <cell r="I224">
            <v>0</v>
          </cell>
        </row>
        <row r="225">
          <cell r="I225">
            <v>0</v>
          </cell>
        </row>
        <row r="226">
          <cell r="I226">
            <v>0</v>
          </cell>
        </row>
        <row r="227">
          <cell r="I227">
            <v>0</v>
          </cell>
        </row>
        <row r="228">
          <cell r="I228">
            <v>0</v>
          </cell>
        </row>
        <row r="229">
          <cell r="I229">
            <v>0</v>
          </cell>
        </row>
        <row r="230">
          <cell r="I230">
            <v>0</v>
          </cell>
        </row>
        <row r="231">
          <cell r="I231">
            <v>0</v>
          </cell>
        </row>
        <row r="232">
          <cell r="I232">
            <v>0</v>
          </cell>
        </row>
        <row r="233">
          <cell r="I233">
            <v>0</v>
          </cell>
        </row>
        <row r="234">
          <cell r="I234">
            <v>0</v>
          </cell>
        </row>
        <row r="235">
          <cell r="I235">
            <v>0</v>
          </cell>
        </row>
        <row r="236">
          <cell r="I236">
            <v>0</v>
          </cell>
        </row>
        <row r="237">
          <cell r="I237">
            <v>0</v>
          </cell>
        </row>
        <row r="238">
          <cell r="I238">
            <v>0</v>
          </cell>
        </row>
        <row r="239">
          <cell r="I239">
            <v>0</v>
          </cell>
        </row>
        <row r="240">
          <cell r="I240">
            <v>0</v>
          </cell>
        </row>
        <row r="241">
          <cell r="I241">
            <v>0</v>
          </cell>
        </row>
        <row r="242">
          <cell r="I242">
            <v>0</v>
          </cell>
        </row>
        <row r="243">
          <cell r="I243">
            <v>0</v>
          </cell>
        </row>
        <row r="244">
          <cell r="I244">
            <v>0</v>
          </cell>
        </row>
        <row r="245">
          <cell r="I245">
            <v>0</v>
          </cell>
        </row>
        <row r="246">
          <cell r="I246">
            <v>0</v>
          </cell>
        </row>
        <row r="247">
          <cell r="I247">
            <v>0</v>
          </cell>
        </row>
        <row r="248">
          <cell r="I248">
            <v>0</v>
          </cell>
        </row>
        <row r="249">
          <cell r="I249">
            <v>0</v>
          </cell>
        </row>
        <row r="250">
          <cell r="I250">
            <v>0</v>
          </cell>
        </row>
        <row r="251">
          <cell r="I251">
            <v>0</v>
          </cell>
        </row>
        <row r="252">
          <cell r="I252">
            <v>0</v>
          </cell>
        </row>
        <row r="253">
          <cell r="I253">
            <v>0</v>
          </cell>
        </row>
        <row r="254">
          <cell r="I254">
            <v>0</v>
          </cell>
        </row>
        <row r="255">
          <cell r="I255">
            <v>0</v>
          </cell>
        </row>
        <row r="256">
          <cell r="I256">
            <v>0</v>
          </cell>
        </row>
        <row r="257">
          <cell r="I257">
            <v>0</v>
          </cell>
        </row>
        <row r="258">
          <cell r="I258">
            <v>0</v>
          </cell>
        </row>
        <row r="259">
          <cell r="I259">
            <v>0</v>
          </cell>
        </row>
        <row r="260">
          <cell r="I260">
            <v>0</v>
          </cell>
        </row>
        <row r="261">
          <cell r="I261">
            <v>0</v>
          </cell>
        </row>
        <row r="262">
          <cell r="I262">
            <v>0</v>
          </cell>
        </row>
        <row r="263">
          <cell r="I263">
            <v>0</v>
          </cell>
        </row>
        <row r="264">
          <cell r="I264">
            <v>0</v>
          </cell>
        </row>
        <row r="265">
          <cell r="I265">
            <v>0</v>
          </cell>
        </row>
        <row r="266">
          <cell r="I266">
            <v>0</v>
          </cell>
        </row>
        <row r="267">
          <cell r="I267">
            <v>0</v>
          </cell>
        </row>
        <row r="268">
          <cell r="I268">
            <v>0</v>
          </cell>
        </row>
        <row r="269">
          <cell r="I269">
            <v>0</v>
          </cell>
        </row>
        <row r="270">
          <cell r="I270">
            <v>0</v>
          </cell>
        </row>
        <row r="271">
          <cell r="I271">
            <v>0</v>
          </cell>
        </row>
        <row r="272">
          <cell r="I272">
            <v>0</v>
          </cell>
        </row>
        <row r="273">
          <cell r="I273">
            <v>0</v>
          </cell>
        </row>
        <row r="274">
          <cell r="I274">
            <v>0</v>
          </cell>
        </row>
        <row r="275">
          <cell r="I275">
            <v>0</v>
          </cell>
        </row>
        <row r="276">
          <cell r="I276">
            <v>0</v>
          </cell>
        </row>
        <row r="277">
          <cell r="I277">
            <v>0</v>
          </cell>
        </row>
        <row r="278">
          <cell r="I278">
            <v>0</v>
          </cell>
        </row>
        <row r="279">
          <cell r="I279">
            <v>0</v>
          </cell>
        </row>
        <row r="280">
          <cell r="I280">
            <v>0</v>
          </cell>
        </row>
        <row r="281">
          <cell r="I281">
            <v>0</v>
          </cell>
        </row>
        <row r="282">
          <cell r="I282">
            <v>0</v>
          </cell>
        </row>
        <row r="283">
          <cell r="I283">
            <v>0</v>
          </cell>
        </row>
        <row r="284">
          <cell r="I284">
            <v>0</v>
          </cell>
        </row>
        <row r="285">
          <cell r="I285">
            <v>0</v>
          </cell>
        </row>
        <row r="286">
          <cell r="I286">
            <v>0</v>
          </cell>
        </row>
        <row r="287">
          <cell r="I287">
            <v>0</v>
          </cell>
        </row>
        <row r="288">
          <cell r="I288">
            <v>0</v>
          </cell>
        </row>
        <row r="289">
          <cell r="I289">
            <v>0</v>
          </cell>
        </row>
        <row r="290">
          <cell r="I290">
            <v>0</v>
          </cell>
        </row>
        <row r="291">
          <cell r="I291">
            <v>0</v>
          </cell>
        </row>
        <row r="292">
          <cell r="I292">
            <v>0</v>
          </cell>
        </row>
        <row r="293">
          <cell r="I293">
            <v>0</v>
          </cell>
        </row>
        <row r="294">
          <cell r="I294">
            <v>0</v>
          </cell>
        </row>
        <row r="295">
          <cell r="I295">
            <v>0</v>
          </cell>
        </row>
        <row r="296">
          <cell r="I296">
            <v>0</v>
          </cell>
        </row>
        <row r="297">
          <cell r="I297">
            <v>0</v>
          </cell>
        </row>
        <row r="298">
          <cell r="I298">
            <v>0</v>
          </cell>
        </row>
        <row r="299">
          <cell r="I299">
            <v>0</v>
          </cell>
        </row>
        <row r="300">
          <cell r="I300">
            <v>0</v>
          </cell>
        </row>
        <row r="301">
          <cell r="I301">
            <v>0</v>
          </cell>
        </row>
        <row r="302">
          <cell r="I302">
            <v>0</v>
          </cell>
        </row>
        <row r="303">
          <cell r="I303">
            <v>0</v>
          </cell>
        </row>
        <row r="304">
          <cell r="I304">
            <v>0</v>
          </cell>
        </row>
        <row r="305">
          <cell r="I305">
            <v>0</v>
          </cell>
        </row>
        <row r="306">
          <cell r="I306">
            <v>0</v>
          </cell>
        </row>
        <row r="307">
          <cell r="I307">
            <v>0</v>
          </cell>
        </row>
        <row r="308">
          <cell r="I308">
            <v>0</v>
          </cell>
        </row>
        <row r="309">
          <cell r="I309">
            <v>0</v>
          </cell>
        </row>
        <row r="310">
          <cell r="I310">
            <v>0</v>
          </cell>
        </row>
        <row r="311">
          <cell r="I311">
            <v>0</v>
          </cell>
        </row>
        <row r="312">
          <cell r="I312">
            <v>0</v>
          </cell>
        </row>
        <row r="313">
          <cell r="I313">
            <v>0</v>
          </cell>
        </row>
        <row r="314">
          <cell r="I314">
            <v>0</v>
          </cell>
        </row>
        <row r="315">
          <cell r="I315">
            <v>0</v>
          </cell>
        </row>
        <row r="316">
          <cell r="I316">
            <v>0</v>
          </cell>
        </row>
        <row r="317">
          <cell r="I317">
            <v>0</v>
          </cell>
        </row>
        <row r="318">
          <cell r="I318">
            <v>0</v>
          </cell>
        </row>
        <row r="319">
          <cell r="I319">
            <v>0</v>
          </cell>
        </row>
        <row r="320">
          <cell r="I320">
            <v>0</v>
          </cell>
        </row>
        <row r="321">
          <cell r="I321">
            <v>0</v>
          </cell>
        </row>
        <row r="322">
          <cell r="I322">
            <v>0</v>
          </cell>
        </row>
        <row r="323">
          <cell r="I323">
            <v>0</v>
          </cell>
        </row>
        <row r="324">
          <cell r="I324">
            <v>0</v>
          </cell>
        </row>
        <row r="325">
          <cell r="I325">
            <v>0</v>
          </cell>
        </row>
        <row r="326">
          <cell r="I326">
            <v>0</v>
          </cell>
        </row>
        <row r="327">
          <cell r="I327">
            <v>0</v>
          </cell>
        </row>
        <row r="328">
          <cell r="I328">
            <v>0</v>
          </cell>
        </row>
        <row r="329">
          <cell r="I329">
            <v>0</v>
          </cell>
        </row>
        <row r="330">
          <cell r="I330">
            <v>0</v>
          </cell>
        </row>
        <row r="331">
          <cell r="I331">
            <v>0</v>
          </cell>
        </row>
        <row r="332">
          <cell r="I332">
            <v>0</v>
          </cell>
        </row>
        <row r="333">
          <cell r="I333">
            <v>0</v>
          </cell>
        </row>
        <row r="334">
          <cell r="I334">
            <v>0</v>
          </cell>
        </row>
        <row r="335">
          <cell r="I335">
            <v>0</v>
          </cell>
        </row>
        <row r="336">
          <cell r="I336">
            <v>0</v>
          </cell>
        </row>
        <row r="337">
          <cell r="I337">
            <v>0</v>
          </cell>
        </row>
        <row r="338">
          <cell r="I338">
            <v>0</v>
          </cell>
        </row>
        <row r="339">
          <cell r="I339">
            <v>0</v>
          </cell>
        </row>
        <row r="340">
          <cell r="I340">
            <v>0</v>
          </cell>
        </row>
        <row r="341">
          <cell r="I341">
            <v>0</v>
          </cell>
        </row>
        <row r="342">
          <cell r="I342">
            <v>0</v>
          </cell>
        </row>
        <row r="343">
          <cell r="I343">
            <v>0</v>
          </cell>
        </row>
        <row r="344">
          <cell r="I344">
            <v>0</v>
          </cell>
        </row>
        <row r="345">
          <cell r="I345">
            <v>0</v>
          </cell>
        </row>
        <row r="346">
          <cell r="I346">
            <v>0</v>
          </cell>
        </row>
        <row r="347">
          <cell r="I347">
            <v>0</v>
          </cell>
        </row>
        <row r="348">
          <cell r="I348">
            <v>0</v>
          </cell>
        </row>
        <row r="349">
          <cell r="I349">
            <v>0</v>
          </cell>
        </row>
        <row r="350">
          <cell r="I350">
            <v>0</v>
          </cell>
        </row>
        <row r="351">
          <cell r="I351">
            <v>0</v>
          </cell>
        </row>
        <row r="352">
          <cell r="I352">
            <v>0</v>
          </cell>
        </row>
        <row r="353">
          <cell r="I353">
            <v>0</v>
          </cell>
        </row>
        <row r="354">
          <cell r="I354">
            <v>0</v>
          </cell>
        </row>
        <row r="355">
          <cell r="I355">
            <v>0</v>
          </cell>
        </row>
        <row r="356">
          <cell r="I356">
            <v>0</v>
          </cell>
        </row>
        <row r="357">
          <cell r="I357">
            <v>0</v>
          </cell>
        </row>
        <row r="358">
          <cell r="I358">
            <v>0</v>
          </cell>
        </row>
        <row r="359">
          <cell r="I359">
            <v>0</v>
          </cell>
        </row>
        <row r="360">
          <cell r="I360">
            <v>0</v>
          </cell>
        </row>
        <row r="361">
          <cell r="I361">
            <v>0</v>
          </cell>
        </row>
        <row r="362">
          <cell r="I362">
            <v>0</v>
          </cell>
        </row>
        <row r="363">
          <cell r="I363">
            <v>0</v>
          </cell>
        </row>
        <row r="364">
          <cell r="I364">
            <v>0</v>
          </cell>
        </row>
        <row r="365">
          <cell r="I365">
            <v>0</v>
          </cell>
        </row>
        <row r="366">
          <cell r="I366">
            <v>0</v>
          </cell>
        </row>
        <row r="367">
          <cell r="I367">
            <v>0</v>
          </cell>
        </row>
        <row r="368">
          <cell r="I368">
            <v>0</v>
          </cell>
        </row>
        <row r="369">
          <cell r="I369">
            <v>0</v>
          </cell>
        </row>
        <row r="370">
          <cell r="I370">
            <v>0</v>
          </cell>
        </row>
        <row r="371">
          <cell r="I371">
            <v>0</v>
          </cell>
        </row>
        <row r="372">
          <cell r="I372">
            <v>0</v>
          </cell>
        </row>
        <row r="373">
          <cell r="I373">
            <v>0</v>
          </cell>
        </row>
        <row r="374">
          <cell r="I374">
            <v>0</v>
          </cell>
        </row>
        <row r="375">
          <cell r="I375">
            <v>0</v>
          </cell>
        </row>
        <row r="376">
          <cell r="I376">
            <v>0</v>
          </cell>
        </row>
        <row r="377">
          <cell r="I377">
            <v>0</v>
          </cell>
        </row>
        <row r="378">
          <cell r="I378">
            <v>0</v>
          </cell>
        </row>
        <row r="379">
          <cell r="I379">
            <v>0</v>
          </cell>
        </row>
        <row r="380">
          <cell r="I380">
            <v>0</v>
          </cell>
        </row>
        <row r="381">
          <cell r="I381">
            <v>0</v>
          </cell>
        </row>
        <row r="382">
          <cell r="I382">
            <v>0</v>
          </cell>
        </row>
        <row r="383">
          <cell r="I383">
            <v>0</v>
          </cell>
        </row>
        <row r="384">
          <cell r="I384">
            <v>0</v>
          </cell>
        </row>
        <row r="385">
          <cell r="I385">
            <v>0</v>
          </cell>
        </row>
        <row r="386">
          <cell r="I386">
            <v>0</v>
          </cell>
        </row>
        <row r="387">
          <cell r="I387">
            <v>0</v>
          </cell>
        </row>
        <row r="388">
          <cell r="I388">
            <v>0</v>
          </cell>
        </row>
        <row r="389">
          <cell r="I389">
            <v>0</v>
          </cell>
        </row>
        <row r="390">
          <cell r="I390">
            <v>0</v>
          </cell>
        </row>
        <row r="391">
          <cell r="I391">
            <v>0</v>
          </cell>
        </row>
        <row r="392">
          <cell r="I392">
            <v>0</v>
          </cell>
        </row>
        <row r="393">
          <cell r="I393">
            <v>0</v>
          </cell>
        </row>
        <row r="394">
          <cell r="I394">
            <v>0</v>
          </cell>
        </row>
        <row r="395">
          <cell r="I395">
            <v>0</v>
          </cell>
        </row>
        <row r="396">
          <cell r="I396">
            <v>0</v>
          </cell>
        </row>
        <row r="397">
          <cell r="I397">
            <v>0</v>
          </cell>
        </row>
        <row r="398">
          <cell r="I398">
            <v>0</v>
          </cell>
        </row>
        <row r="399">
          <cell r="I399">
            <v>0</v>
          </cell>
        </row>
        <row r="400">
          <cell r="I400">
            <v>0</v>
          </cell>
        </row>
        <row r="401">
          <cell r="I401">
            <v>0</v>
          </cell>
        </row>
        <row r="402">
          <cell r="I402">
            <v>0</v>
          </cell>
        </row>
        <row r="403">
          <cell r="I403">
            <v>0</v>
          </cell>
        </row>
        <row r="404">
          <cell r="I404">
            <v>0</v>
          </cell>
        </row>
        <row r="405">
          <cell r="I405">
            <v>0</v>
          </cell>
        </row>
        <row r="406">
          <cell r="I406">
            <v>0</v>
          </cell>
        </row>
        <row r="407">
          <cell r="I407">
            <v>0</v>
          </cell>
        </row>
        <row r="408">
          <cell r="I408">
            <v>0</v>
          </cell>
        </row>
        <row r="409">
          <cell r="I409">
            <v>0</v>
          </cell>
        </row>
        <row r="410">
          <cell r="I410">
            <v>0</v>
          </cell>
        </row>
        <row r="411">
          <cell r="I411">
            <v>0</v>
          </cell>
        </row>
        <row r="412">
          <cell r="I412">
            <v>0</v>
          </cell>
        </row>
        <row r="413">
          <cell r="I413">
            <v>0</v>
          </cell>
        </row>
        <row r="414">
          <cell r="I414">
            <v>0</v>
          </cell>
        </row>
        <row r="415">
          <cell r="I415">
            <v>0</v>
          </cell>
        </row>
        <row r="416">
          <cell r="I416">
            <v>0</v>
          </cell>
        </row>
        <row r="417">
          <cell r="I417">
            <v>0</v>
          </cell>
        </row>
        <row r="418">
          <cell r="I418">
            <v>0</v>
          </cell>
        </row>
        <row r="419">
          <cell r="I419">
            <v>0</v>
          </cell>
        </row>
        <row r="420">
          <cell r="I420">
            <v>0</v>
          </cell>
        </row>
        <row r="421">
          <cell r="I421">
            <v>0</v>
          </cell>
        </row>
        <row r="422">
          <cell r="I422">
            <v>0</v>
          </cell>
        </row>
        <row r="423">
          <cell r="I423">
            <v>0</v>
          </cell>
        </row>
        <row r="424">
          <cell r="I424">
            <v>0</v>
          </cell>
        </row>
        <row r="425">
          <cell r="I425">
            <v>0</v>
          </cell>
        </row>
        <row r="426">
          <cell r="I426">
            <v>0</v>
          </cell>
        </row>
        <row r="427">
          <cell r="I427">
            <v>0</v>
          </cell>
        </row>
        <row r="428">
          <cell r="I428">
            <v>0</v>
          </cell>
        </row>
        <row r="429">
          <cell r="I429">
            <v>0</v>
          </cell>
        </row>
        <row r="430">
          <cell r="I430">
            <v>0</v>
          </cell>
        </row>
        <row r="431">
          <cell r="I431">
            <v>0</v>
          </cell>
        </row>
        <row r="432">
          <cell r="I432">
            <v>0</v>
          </cell>
        </row>
        <row r="433">
          <cell r="I433">
            <v>0</v>
          </cell>
        </row>
        <row r="434">
          <cell r="I434">
            <v>0</v>
          </cell>
        </row>
        <row r="435">
          <cell r="I435">
            <v>0</v>
          </cell>
        </row>
        <row r="436">
          <cell r="I436">
            <v>0</v>
          </cell>
        </row>
        <row r="437">
          <cell r="I437">
            <v>0</v>
          </cell>
        </row>
        <row r="438">
          <cell r="I438">
            <v>0</v>
          </cell>
        </row>
        <row r="439">
          <cell r="I439">
            <v>0</v>
          </cell>
        </row>
        <row r="440">
          <cell r="I440">
            <v>0</v>
          </cell>
        </row>
        <row r="441">
          <cell r="I441">
            <v>0</v>
          </cell>
        </row>
        <row r="442">
          <cell r="I442">
            <v>0</v>
          </cell>
        </row>
        <row r="443">
          <cell r="I443">
            <v>0</v>
          </cell>
        </row>
        <row r="444">
          <cell r="I444">
            <v>0</v>
          </cell>
        </row>
        <row r="445">
          <cell r="I445">
            <v>0</v>
          </cell>
        </row>
        <row r="446">
          <cell r="I446">
            <v>0</v>
          </cell>
        </row>
        <row r="447">
          <cell r="I447">
            <v>0</v>
          </cell>
        </row>
        <row r="448">
          <cell r="I448">
            <v>0</v>
          </cell>
        </row>
        <row r="449">
          <cell r="I449">
            <v>0</v>
          </cell>
        </row>
        <row r="450">
          <cell r="I450">
            <v>0</v>
          </cell>
        </row>
        <row r="451">
          <cell r="I451">
            <v>0</v>
          </cell>
        </row>
        <row r="452">
          <cell r="I452">
            <v>0</v>
          </cell>
        </row>
        <row r="453">
          <cell r="I453">
            <v>0</v>
          </cell>
        </row>
        <row r="454">
          <cell r="I454">
            <v>0</v>
          </cell>
        </row>
        <row r="455">
          <cell r="I455">
            <v>0</v>
          </cell>
        </row>
        <row r="456">
          <cell r="I456">
            <v>0</v>
          </cell>
        </row>
        <row r="457">
          <cell r="I457">
            <v>0</v>
          </cell>
        </row>
        <row r="458">
          <cell r="I458">
            <v>0</v>
          </cell>
        </row>
        <row r="459">
          <cell r="I459">
            <v>0</v>
          </cell>
        </row>
        <row r="460">
          <cell r="I460">
            <v>0</v>
          </cell>
        </row>
        <row r="461">
          <cell r="I461">
            <v>0</v>
          </cell>
        </row>
        <row r="462">
          <cell r="I462">
            <v>0</v>
          </cell>
        </row>
        <row r="463">
          <cell r="I463">
            <v>0</v>
          </cell>
        </row>
        <row r="464">
          <cell r="I464">
            <v>0</v>
          </cell>
        </row>
        <row r="465">
          <cell r="I465">
            <v>0</v>
          </cell>
        </row>
        <row r="466">
          <cell r="I466">
            <v>0</v>
          </cell>
        </row>
        <row r="467">
          <cell r="I467">
            <v>0</v>
          </cell>
        </row>
        <row r="468">
          <cell r="I468">
            <v>0</v>
          </cell>
        </row>
        <row r="469">
          <cell r="I469">
            <v>0</v>
          </cell>
        </row>
        <row r="470">
          <cell r="I470">
            <v>0</v>
          </cell>
        </row>
        <row r="471">
          <cell r="I471">
            <v>0</v>
          </cell>
        </row>
        <row r="472">
          <cell r="I472">
            <v>0</v>
          </cell>
        </row>
        <row r="473">
          <cell r="I473">
            <v>0</v>
          </cell>
        </row>
        <row r="474">
          <cell r="I474">
            <v>0</v>
          </cell>
        </row>
        <row r="475">
          <cell r="I475">
            <v>0</v>
          </cell>
        </row>
        <row r="476">
          <cell r="I476">
            <v>0</v>
          </cell>
        </row>
        <row r="477">
          <cell r="I477">
            <v>0</v>
          </cell>
        </row>
        <row r="478">
          <cell r="I478">
            <v>0</v>
          </cell>
        </row>
        <row r="479">
          <cell r="I479">
            <v>0</v>
          </cell>
        </row>
        <row r="480">
          <cell r="I480">
            <v>0</v>
          </cell>
        </row>
        <row r="481">
          <cell r="I481">
            <v>0</v>
          </cell>
        </row>
        <row r="482">
          <cell r="I482">
            <v>0</v>
          </cell>
        </row>
        <row r="483">
          <cell r="I483">
            <v>0</v>
          </cell>
        </row>
        <row r="484">
          <cell r="I484">
            <v>0</v>
          </cell>
        </row>
        <row r="485">
          <cell r="I485">
            <v>0</v>
          </cell>
        </row>
        <row r="486">
          <cell r="I486">
            <v>0</v>
          </cell>
        </row>
        <row r="487">
          <cell r="I487">
            <v>0</v>
          </cell>
        </row>
        <row r="488">
          <cell r="I488">
            <v>0</v>
          </cell>
        </row>
        <row r="489">
          <cell r="I489">
            <v>0</v>
          </cell>
        </row>
        <row r="490">
          <cell r="I490">
            <v>0</v>
          </cell>
        </row>
        <row r="491">
          <cell r="I491">
            <v>0</v>
          </cell>
        </row>
        <row r="492">
          <cell r="I492">
            <v>0</v>
          </cell>
        </row>
        <row r="493">
          <cell r="I493">
            <v>0</v>
          </cell>
        </row>
        <row r="494">
          <cell r="I494">
            <v>0</v>
          </cell>
        </row>
        <row r="495">
          <cell r="I495">
            <v>0</v>
          </cell>
        </row>
        <row r="496">
          <cell r="I496">
            <v>0</v>
          </cell>
        </row>
        <row r="497">
          <cell r="I497">
            <v>0</v>
          </cell>
        </row>
      </sheetData>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tabSelected="1" workbookViewId="0">
      <selection activeCell="A11" sqref="A11"/>
    </sheetView>
  </sheetViews>
  <sheetFormatPr defaultRowHeight="15" x14ac:dyDescent="0.25"/>
  <cols>
    <col min="1" max="1" width="29" customWidth="1"/>
    <col min="2" max="2" width="14" bestFit="1" customWidth="1"/>
    <col min="3" max="7" width="12.7109375" customWidth="1"/>
  </cols>
  <sheetData>
    <row r="1" spans="1:7" x14ac:dyDescent="0.25">
      <c r="A1" s="2" t="s">
        <v>61</v>
      </c>
      <c r="B1" s="175" t="s">
        <v>66</v>
      </c>
      <c r="C1" s="1"/>
      <c r="D1" s="1"/>
      <c r="E1" s="1"/>
      <c r="F1" s="1"/>
      <c r="G1" s="1"/>
    </row>
    <row r="2" spans="1:7" s="177" customFormat="1" x14ac:dyDescent="0.25">
      <c r="A2" s="176"/>
      <c r="B2" s="176"/>
      <c r="C2" s="72"/>
      <c r="D2" s="72"/>
      <c r="E2" s="72"/>
      <c r="F2" s="72"/>
      <c r="G2" s="72"/>
    </row>
    <row r="3" spans="1:7" x14ac:dyDescent="0.25">
      <c r="A3" s="173" t="s">
        <v>62</v>
      </c>
      <c r="B3" s="5">
        <v>43831</v>
      </c>
      <c r="C3" s="5">
        <f>+B4+1</f>
        <v>44197</v>
      </c>
      <c r="D3" s="5">
        <f>+C4+1</f>
        <v>44562</v>
      </c>
      <c r="E3" s="5">
        <f>+D4+1</f>
        <v>44927</v>
      </c>
      <c r="F3" s="5">
        <f>+E4+1</f>
        <v>45292</v>
      </c>
      <c r="G3" s="5">
        <f>+F4+1</f>
        <v>45658</v>
      </c>
    </row>
    <row r="4" spans="1:7" x14ac:dyDescent="0.25">
      <c r="A4" s="173" t="s">
        <v>63</v>
      </c>
      <c r="B4" s="5">
        <f>DATE(YEAR(B3),12,31)</f>
        <v>44196</v>
      </c>
      <c r="C4" s="5">
        <f t="shared" ref="C4:G4" si="0">DATE(YEAR(C3),12,31)</f>
        <v>44561</v>
      </c>
      <c r="D4" s="5">
        <f t="shared" si="0"/>
        <v>44926</v>
      </c>
      <c r="E4" s="5">
        <f t="shared" si="0"/>
        <v>45291</v>
      </c>
      <c r="F4" s="5">
        <f t="shared" si="0"/>
        <v>45657</v>
      </c>
      <c r="G4" s="5">
        <f t="shared" si="0"/>
        <v>46022</v>
      </c>
    </row>
    <row r="5" spans="1:7" x14ac:dyDescent="0.25">
      <c r="A5" s="172" t="s">
        <v>64</v>
      </c>
      <c r="B5" s="36" t="str">
        <f>CONCATENATE("FY"," ",YEAR(B4))</f>
        <v>FY 2020</v>
      </c>
      <c r="C5" s="36" t="str">
        <f t="shared" ref="C5:G5" si="1">CONCATENATE("FY"," ",YEAR(C4))</f>
        <v>FY 2021</v>
      </c>
      <c r="D5" s="36" t="str">
        <f t="shared" si="1"/>
        <v>FY 2022</v>
      </c>
      <c r="E5" s="36" t="str">
        <f t="shared" si="1"/>
        <v>FY 2023</v>
      </c>
      <c r="F5" s="36" t="str">
        <f t="shared" si="1"/>
        <v>FY 2024</v>
      </c>
      <c r="G5" s="36" t="str">
        <f t="shared" si="1"/>
        <v>FY 2025</v>
      </c>
    </row>
    <row r="6" spans="1:7" x14ac:dyDescent="0.25">
      <c r="A6" s="3" t="s">
        <v>65</v>
      </c>
      <c r="B6" s="8">
        <v>365</v>
      </c>
      <c r="C6" s="8">
        <v>365</v>
      </c>
      <c r="D6" s="8">
        <v>365</v>
      </c>
      <c r="E6" s="8">
        <v>365</v>
      </c>
      <c r="F6" s="8">
        <v>365</v>
      </c>
      <c r="G6" s="8">
        <v>365</v>
      </c>
    </row>
    <row r="9" spans="1:7" x14ac:dyDescent="0.25">
      <c r="A9" s="241" t="s">
        <v>229</v>
      </c>
      <c r="B9" s="239"/>
    </row>
    <row r="10" spans="1:7" x14ac:dyDescent="0.25">
      <c r="A10" s="242" t="s">
        <v>42</v>
      </c>
      <c r="B10" t="s">
        <v>230</v>
      </c>
    </row>
    <row r="11" spans="1:7" x14ac:dyDescent="0.25">
      <c r="A11" s="242" t="s">
        <v>1</v>
      </c>
      <c r="B11" t="s">
        <v>231</v>
      </c>
    </row>
    <row r="12" spans="1:7" x14ac:dyDescent="0.25">
      <c r="A12" s="242" t="s">
        <v>3</v>
      </c>
      <c r="B12" t="s">
        <v>232</v>
      </c>
    </row>
    <row r="13" spans="1:7" x14ac:dyDescent="0.25">
      <c r="A13" s="242" t="s">
        <v>4</v>
      </c>
      <c r="B13" t="s">
        <v>233</v>
      </c>
    </row>
    <row r="14" spans="1:7" x14ac:dyDescent="0.25">
      <c r="A14" s="242" t="s">
        <v>53</v>
      </c>
      <c r="B14" t="s">
        <v>234</v>
      </c>
    </row>
    <row r="15" spans="1:7" x14ac:dyDescent="0.25">
      <c r="A15" s="242" t="s">
        <v>72</v>
      </c>
      <c r="B15" t="s">
        <v>235</v>
      </c>
    </row>
    <row r="16" spans="1:7" x14ac:dyDescent="0.25">
      <c r="A16" s="242"/>
    </row>
    <row r="17" spans="1:1" x14ac:dyDescent="0.25">
      <c r="A17" s="242"/>
    </row>
    <row r="18" spans="1:1" x14ac:dyDescent="0.25">
      <c r="A18" s="242"/>
    </row>
    <row r="19" spans="1:1" x14ac:dyDescent="0.25">
      <c r="A19" s="24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showGridLines="0" workbookViewId="0">
      <selection activeCell="E19" sqref="E19"/>
    </sheetView>
  </sheetViews>
  <sheetFormatPr defaultRowHeight="12.75" x14ac:dyDescent="0.25"/>
  <cols>
    <col min="1" max="1" width="2.140625" style="1" customWidth="1"/>
    <col min="2" max="2" width="17.7109375" style="1" customWidth="1"/>
    <col min="3" max="3" width="8" style="1" customWidth="1"/>
    <col min="4" max="5" width="9.140625" style="1"/>
    <col min="6" max="9" width="9.5703125" style="1" customWidth="1"/>
    <col min="10" max="10" width="10.5703125" style="1" customWidth="1"/>
    <col min="11" max="256" width="9.140625" style="1"/>
    <col min="257" max="257" width="2.140625" style="1" customWidth="1"/>
    <col min="258" max="258" width="17.7109375" style="1" customWidth="1"/>
    <col min="259" max="259" width="8" style="1" customWidth="1"/>
    <col min="260" max="261" width="9.140625" style="1"/>
    <col min="262" max="265" width="9.5703125" style="1" customWidth="1"/>
    <col min="266" max="266" width="10.5703125" style="1" customWidth="1"/>
    <col min="267" max="512" width="9.140625" style="1"/>
    <col min="513" max="513" width="2.140625" style="1" customWidth="1"/>
    <col min="514" max="514" width="17.7109375" style="1" customWidth="1"/>
    <col min="515" max="515" width="8" style="1" customWidth="1"/>
    <col min="516" max="517" width="9.140625" style="1"/>
    <col min="518" max="521" width="9.5703125" style="1" customWidth="1"/>
    <col min="522" max="522" width="10.5703125" style="1" customWidth="1"/>
    <col min="523" max="768" width="9.140625" style="1"/>
    <col min="769" max="769" width="2.140625" style="1" customWidth="1"/>
    <col min="770" max="770" width="17.7109375" style="1" customWidth="1"/>
    <col min="771" max="771" width="8" style="1" customWidth="1"/>
    <col min="772" max="773" width="9.140625" style="1"/>
    <col min="774" max="777" width="9.5703125" style="1" customWidth="1"/>
    <col min="778" max="778" width="10.5703125" style="1" customWidth="1"/>
    <col min="779" max="1024" width="9.140625" style="1"/>
    <col min="1025" max="1025" width="2.140625" style="1" customWidth="1"/>
    <col min="1026" max="1026" width="17.7109375" style="1" customWidth="1"/>
    <col min="1027" max="1027" width="8" style="1" customWidth="1"/>
    <col min="1028" max="1029" width="9.140625" style="1"/>
    <col min="1030" max="1033" width="9.5703125" style="1" customWidth="1"/>
    <col min="1034" max="1034" width="10.5703125" style="1" customWidth="1"/>
    <col min="1035" max="1280" width="9.140625" style="1"/>
    <col min="1281" max="1281" width="2.140625" style="1" customWidth="1"/>
    <col min="1282" max="1282" width="17.7109375" style="1" customWidth="1"/>
    <col min="1283" max="1283" width="8" style="1" customWidth="1"/>
    <col min="1284" max="1285" width="9.140625" style="1"/>
    <col min="1286" max="1289" width="9.5703125" style="1" customWidth="1"/>
    <col min="1290" max="1290" width="10.5703125" style="1" customWidth="1"/>
    <col min="1291" max="1536" width="9.140625" style="1"/>
    <col min="1537" max="1537" width="2.140625" style="1" customWidth="1"/>
    <col min="1538" max="1538" width="17.7109375" style="1" customWidth="1"/>
    <col min="1539" max="1539" width="8" style="1" customWidth="1"/>
    <col min="1540" max="1541" width="9.140625" style="1"/>
    <col min="1542" max="1545" width="9.5703125" style="1" customWidth="1"/>
    <col min="1546" max="1546" width="10.5703125" style="1" customWidth="1"/>
    <col min="1547" max="1792" width="9.140625" style="1"/>
    <col min="1793" max="1793" width="2.140625" style="1" customWidth="1"/>
    <col min="1794" max="1794" width="17.7109375" style="1" customWidth="1"/>
    <col min="1795" max="1795" width="8" style="1" customWidth="1"/>
    <col min="1796" max="1797" width="9.140625" style="1"/>
    <col min="1798" max="1801" width="9.5703125" style="1" customWidth="1"/>
    <col min="1802" max="1802" width="10.5703125" style="1" customWidth="1"/>
    <col min="1803" max="2048" width="9.140625" style="1"/>
    <col min="2049" max="2049" width="2.140625" style="1" customWidth="1"/>
    <col min="2050" max="2050" width="17.7109375" style="1" customWidth="1"/>
    <col min="2051" max="2051" width="8" style="1" customWidth="1"/>
    <col min="2052" max="2053" width="9.140625" style="1"/>
    <col min="2054" max="2057" width="9.5703125" style="1" customWidth="1"/>
    <col min="2058" max="2058" width="10.5703125" style="1" customWidth="1"/>
    <col min="2059" max="2304" width="9.140625" style="1"/>
    <col min="2305" max="2305" width="2.140625" style="1" customWidth="1"/>
    <col min="2306" max="2306" width="17.7109375" style="1" customWidth="1"/>
    <col min="2307" max="2307" width="8" style="1" customWidth="1"/>
    <col min="2308" max="2309" width="9.140625" style="1"/>
    <col min="2310" max="2313" width="9.5703125" style="1" customWidth="1"/>
    <col min="2314" max="2314" width="10.5703125" style="1" customWidth="1"/>
    <col min="2315" max="2560" width="9.140625" style="1"/>
    <col min="2561" max="2561" width="2.140625" style="1" customWidth="1"/>
    <col min="2562" max="2562" width="17.7109375" style="1" customWidth="1"/>
    <col min="2563" max="2563" width="8" style="1" customWidth="1"/>
    <col min="2564" max="2565" width="9.140625" style="1"/>
    <col min="2566" max="2569" width="9.5703125" style="1" customWidth="1"/>
    <col min="2570" max="2570" width="10.5703125" style="1" customWidth="1"/>
    <col min="2571" max="2816" width="9.140625" style="1"/>
    <col min="2817" max="2817" width="2.140625" style="1" customWidth="1"/>
    <col min="2818" max="2818" width="17.7109375" style="1" customWidth="1"/>
    <col min="2819" max="2819" width="8" style="1" customWidth="1"/>
    <col min="2820" max="2821" width="9.140625" style="1"/>
    <col min="2822" max="2825" width="9.5703125" style="1" customWidth="1"/>
    <col min="2826" max="2826" width="10.5703125" style="1" customWidth="1"/>
    <col min="2827" max="3072" width="9.140625" style="1"/>
    <col min="3073" max="3073" width="2.140625" style="1" customWidth="1"/>
    <col min="3074" max="3074" width="17.7109375" style="1" customWidth="1"/>
    <col min="3075" max="3075" width="8" style="1" customWidth="1"/>
    <col min="3076" max="3077" width="9.140625" style="1"/>
    <col min="3078" max="3081" width="9.5703125" style="1" customWidth="1"/>
    <col min="3082" max="3082" width="10.5703125" style="1" customWidth="1"/>
    <col min="3083" max="3328" width="9.140625" style="1"/>
    <col min="3329" max="3329" width="2.140625" style="1" customWidth="1"/>
    <col min="3330" max="3330" width="17.7109375" style="1" customWidth="1"/>
    <col min="3331" max="3331" width="8" style="1" customWidth="1"/>
    <col min="3332" max="3333" width="9.140625" style="1"/>
    <col min="3334" max="3337" width="9.5703125" style="1" customWidth="1"/>
    <col min="3338" max="3338" width="10.5703125" style="1" customWidth="1"/>
    <col min="3339" max="3584" width="9.140625" style="1"/>
    <col min="3585" max="3585" width="2.140625" style="1" customWidth="1"/>
    <col min="3586" max="3586" width="17.7109375" style="1" customWidth="1"/>
    <col min="3587" max="3587" width="8" style="1" customWidth="1"/>
    <col min="3588" max="3589" width="9.140625" style="1"/>
    <col min="3590" max="3593" width="9.5703125" style="1" customWidth="1"/>
    <col min="3594" max="3594" width="10.5703125" style="1" customWidth="1"/>
    <col min="3595" max="3840" width="9.140625" style="1"/>
    <col min="3841" max="3841" width="2.140625" style="1" customWidth="1"/>
    <col min="3842" max="3842" width="17.7109375" style="1" customWidth="1"/>
    <col min="3843" max="3843" width="8" style="1" customWidth="1"/>
    <col min="3844" max="3845" width="9.140625" style="1"/>
    <col min="3846" max="3849" width="9.5703125" style="1" customWidth="1"/>
    <col min="3850" max="3850" width="10.5703125" style="1" customWidth="1"/>
    <col min="3851" max="4096" width="9.140625" style="1"/>
    <col min="4097" max="4097" width="2.140625" style="1" customWidth="1"/>
    <col min="4098" max="4098" width="17.7109375" style="1" customWidth="1"/>
    <col min="4099" max="4099" width="8" style="1" customWidth="1"/>
    <col min="4100" max="4101" width="9.140625" style="1"/>
    <col min="4102" max="4105" width="9.5703125" style="1" customWidth="1"/>
    <col min="4106" max="4106" width="10.5703125" style="1" customWidth="1"/>
    <col min="4107" max="4352" width="9.140625" style="1"/>
    <col min="4353" max="4353" width="2.140625" style="1" customWidth="1"/>
    <col min="4354" max="4354" width="17.7109375" style="1" customWidth="1"/>
    <col min="4355" max="4355" width="8" style="1" customWidth="1"/>
    <col min="4356" max="4357" width="9.140625" style="1"/>
    <col min="4358" max="4361" width="9.5703125" style="1" customWidth="1"/>
    <col min="4362" max="4362" width="10.5703125" style="1" customWidth="1"/>
    <col min="4363" max="4608" width="9.140625" style="1"/>
    <col min="4609" max="4609" width="2.140625" style="1" customWidth="1"/>
    <col min="4610" max="4610" width="17.7109375" style="1" customWidth="1"/>
    <col min="4611" max="4611" width="8" style="1" customWidth="1"/>
    <col min="4612" max="4613" width="9.140625" style="1"/>
    <col min="4614" max="4617" width="9.5703125" style="1" customWidth="1"/>
    <col min="4618" max="4618" width="10.5703125" style="1" customWidth="1"/>
    <col min="4619" max="4864" width="9.140625" style="1"/>
    <col min="4865" max="4865" width="2.140625" style="1" customWidth="1"/>
    <col min="4866" max="4866" width="17.7109375" style="1" customWidth="1"/>
    <col min="4867" max="4867" width="8" style="1" customWidth="1"/>
    <col min="4868" max="4869" width="9.140625" style="1"/>
    <col min="4870" max="4873" width="9.5703125" style="1" customWidth="1"/>
    <col min="4874" max="4874" width="10.5703125" style="1" customWidth="1"/>
    <col min="4875" max="5120" width="9.140625" style="1"/>
    <col min="5121" max="5121" width="2.140625" style="1" customWidth="1"/>
    <col min="5122" max="5122" width="17.7109375" style="1" customWidth="1"/>
    <col min="5123" max="5123" width="8" style="1" customWidth="1"/>
    <col min="5124" max="5125" width="9.140625" style="1"/>
    <col min="5126" max="5129" width="9.5703125" style="1" customWidth="1"/>
    <col min="5130" max="5130" width="10.5703125" style="1" customWidth="1"/>
    <col min="5131" max="5376" width="9.140625" style="1"/>
    <col min="5377" max="5377" width="2.140625" style="1" customWidth="1"/>
    <col min="5378" max="5378" width="17.7109375" style="1" customWidth="1"/>
    <col min="5379" max="5379" width="8" style="1" customWidth="1"/>
    <col min="5380" max="5381" width="9.140625" style="1"/>
    <col min="5382" max="5385" width="9.5703125" style="1" customWidth="1"/>
    <col min="5386" max="5386" width="10.5703125" style="1" customWidth="1"/>
    <col min="5387" max="5632" width="9.140625" style="1"/>
    <col min="5633" max="5633" width="2.140625" style="1" customWidth="1"/>
    <col min="5634" max="5634" width="17.7109375" style="1" customWidth="1"/>
    <col min="5635" max="5635" width="8" style="1" customWidth="1"/>
    <col min="5636" max="5637" width="9.140625" style="1"/>
    <col min="5638" max="5641" width="9.5703125" style="1" customWidth="1"/>
    <col min="5642" max="5642" width="10.5703125" style="1" customWidth="1"/>
    <col min="5643" max="5888" width="9.140625" style="1"/>
    <col min="5889" max="5889" width="2.140625" style="1" customWidth="1"/>
    <col min="5890" max="5890" width="17.7109375" style="1" customWidth="1"/>
    <col min="5891" max="5891" width="8" style="1" customWidth="1"/>
    <col min="5892" max="5893" width="9.140625" style="1"/>
    <col min="5894" max="5897" width="9.5703125" style="1" customWidth="1"/>
    <col min="5898" max="5898" width="10.5703125" style="1" customWidth="1"/>
    <col min="5899" max="6144" width="9.140625" style="1"/>
    <col min="6145" max="6145" width="2.140625" style="1" customWidth="1"/>
    <col min="6146" max="6146" width="17.7109375" style="1" customWidth="1"/>
    <col min="6147" max="6147" width="8" style="1" customWidth="1"/>
    <col min="6148" max="6149" width="9.140625" style="1"/>
    <col min="6150" max="6153" width="9.5703125" style="1" customWidth="1"/>
    <col min="6154" max="6154" width="10.5703125" style="1" customWidth="1"/>
    <col min="6155" max="6400" width="9.140625" style="1"/>
    <col min="6401" max="6401" width="2.140625" style="1" customWidth="1"/>
    <col min="6402" max="6402" width="17.7109375" style="1" customWidth="1"/>
    <col min="6403" max="6403" width="8" style="1" customWidth="1"/>
    <col min="6404" max="6405" width="9.140625" style="1"/>
    <col min="6406" max="6409" width="9.5703125" style="1" customWidth="1"/>
    <col min="6410" max="6410" width="10.5703125" style="1" customWidth="1"/>
    <col min="6411" max="6656" width="9.140625" style="1"/>
    <col min="6657" max="6657" width="2.140625" style="1" customWidth="1"/>
    <col min="6658" max="6658" width="17.7109375" style="1" customWidth="1"/>
    <col min="6659" max="6659" width="8" style="1" customWidth="1"/>
    <col min="6660" max="6661" width="9.140625" style="1"/>
    <col min="6662" max="6665" width="9.5703125" style="1" customWidth="1"/>
    <col min="6666" max="6666" width="10.5703125" style="1" customWidth="1"/>
    <col min="6667" max="6912" width="9.140625" style="1"/>
    <col min="6913" max="6913" width="2.140625" style="1" customWidth="1"/>
    <col min="6914" max="6914" width="17.7109375" style="1" customWidth="1"/>
    <col min="6915" max="6915" width="8" style="1" customWidth="1"/>
    <col min="6916" max="6917" width="9.140625" style="1"/>
    <col min="6918" max="6921" width="9.5703125" style="1" customWidth="1"/>
    <col min="6922" max="6922" width="10.5703125" style="1" customWidth="1"/>
    <col min="6923" max="7168" width="9.140625" style="1"/>
    <col min="7169" max="7169" width="2.140625" style="1" customWidth="1"/>
    <col min="7170" max="7170" width="17.7109375" style="1" customWidth="1"/>
    <col min="7171" max="7171" width="8" style="1" customWidth="1"/>
    <col min="7172" max="7173" width="9.140625" style="1"/>
    <col min="7174" max="7177" width="9.5703125" style="1" customWidth="1"/>
    <col min="7178" max="7178" width="10.5703125" style="1" customWidth="1"/>
    <col min="7179" max="7424" width="9.140625" style="1"/>
    <col min="7425" max="7425" width="2.140625" style="1" customWidth="1"/>
    <col min="7426" max="7426" width="17.7109375" style="1" customWidth="1"/>
    <col min="7427" max="7427" width="8" style="1" customWidth="1"/>
    <col min="7428" max="7429" width="9.140625" style="1"/>
    <col min="7430" max="7433" width="9.5703125" style="1" customWidth="1"/>
    <col min="7434" max="7434" width="10.5703125" style="1" customWidth="1"/>
    <col min="7435" max="7680" width="9.140625" style="1"/>
    <col min="7681" max="7681" width="2.140625" style="1" customWidth="1"/>
    <col min="7682" max="7682" width="17.7109375" style="1" customWidth="1"/>
    <col min="7683" max="7683" width="8" style="1" customWidth="1"/>
    <col min="7684" max="7685" width="9.140625" style="1"/>
    <col min="7686" max="7689" width="9.5703125" style="1" customWidth="1"/>
    <col min="7690" max="7690" width="10.5703125" style="1" customWidth="1"/>
    <col min="7691" max="7936" width="9.140625" style="1"/>
    <col min="7937" max="7937" width="2.140625" style="1" customWidth="1"/>
    <col min="7938" max="7938" width="17.7109375" style="1" customWidth="1"/>
    <col min="7939" max="7939" width="8" style="1" customWidth="1"/>
    <col min="7940" max="7941" width="9.140625" style="1"/>
    <col min="7942" max="7945" width="9.5703125" style="1" customWidth="1"/>
    <col min="7946" max="7946" width="10.5703125" style="1" customWidth="1"/>
    <col min="7947" max="8192" width="9.140625" style="1"/>
    <col min="8193" max="8193" width="2.140625" style="1" customWidth="1"/>
    <col min="8194" max="8194" width="17.7109375" style="1" customWidth="1"/>
    <col min="8195" max="8195" width="8" style="1" customWidth="1"/>
    <col min="8196" max="8197" width="9.140625" style="1"/>
    <col min="8198" max="8201" width="9.5703125" style="1" customWidth="1"/>
    <col min="8202" max="8202" width="10.5703125" style="1" customWidth="1"/>
    <col min="8203" max="8448" width="9.140625" style="1"/>
    <col min="8449" max="8449" width="2.140625" style="1" customWidth="1"/>
    <col min="8450" max="8450" width="17.7109375" style="1" customWidth="1"/>
    <col min="8451" max="8451" width="8" style="1" customWidth="1"/>
    <col min="8452" max="8453" width="9.140625" style="1"/>
    <col min="8454" max="8457" width="9.5703125" style="1" customWidth="1"/>
    <col min="8458" max="8458" width="10.5703125" style="1" customWidth="1"/>
    <col min="8459" max="8704" width="9.140625" style="1"/>
    <col min="8705" max="8705" width="2.140625" style="1" customWidth="1"/>
    <col min="8706" max="8706" width="17.7109375" style="1" customWidth="1"/>
    <col min="8707" max="8707" width="8" style="1" customWidth="1"/>
    <col min="8708" max="8709" width="9.140625" style="1"/>
    <col min="8710" max="8713" width="9.5703125" style="1" customWidth="1"/>
    <col min="8714" max="8714" width="10.5703125" style="1" customWidth="1"/>
    <col min="8715" max="8960" width="9.140625" style="1"/>
    <col min="8961" max="8961" width="2.140625" style="1" customWidth="1"/>
    <col min="8962" max="8962" width="17.7109375" style="1" customWidth="1"/>
    <col min="8963" max="8963" width="8" style="1" customWidth="1"/>
    <col min="8964" max="8965" width="9.140625" style="1"/>
    <col min="8966" max="8969" width="9.5703125" style="1" customWidth="1"/>
    <col min="8970" max="8970" width="10.5703125" style="1" customWidth="1"/>
    <col min="8971" max="9216" width="9.140625" style="1"/>
    <col min="9217" max="9217" width="2.140625" style="1" customWidth="1"/>
    <col min="9218" max="9218" width="17.7109375" style="1" customWidth="1"/>
    <col min="9219" max="9219" width="8" style="1" customWidth="1"/>
    <col min="9220" max="9221" width="9.140625" style="1"/>
    <col min="9222" max="9225" width="9.5703125" style="1" customWidth="1"/>
    <col min="9226" max="9226" width="10.5703125" style="1" customWidth="1"/>
    <col min="9227" max="9472" width="9.140625" style="1"/>
    <col min="9473" max="9473" width="2.140625" style="1" customWidth="1"/>
    <col min="9474" max="9474" width="17.7109375" style="1" customWidth="1"/>
    <col min="9475" max="9475" width="8" style="1" customWidth="1"/>
    <col min="9476" max="9477" width="9.140625" style="1"/>
    <col min="9478" max="9481" width="9.5703125" style="1" customWidth="1"/>
    <col min="9482" max="9482" width="10.5703125" style="1" customWidth="1"/>
    <col min="9483" max="9728" width="9.140625" style="1"/>
    <col min="9729" max="9729" width="2.140625" style="1" customWidth="1"/>
    <col min="9730" max="9730" width="17.7109375" style="1" customWidth="1"/>
    <col min="9731" max="9731" width="8" style="1" customWidth="1"/>
    <col min="9732" max="9733" width="9.140625" style="1"/>
    <col min="9734" max="9737" width="9.5703125" style="1" customWidth="1"/>
    <col min="9738" max="9738" width="10.5703125" style="1" customWidth="1"/>
    <col min="9739" max="9984" width="9.140625" style="1"/>
    <col min="9985" max="9985" width="2.140625" style="1" customWidth="1"/>
    <col min="9986" max="9986" width="17.7109375" style="1" customWidth="1"/>
    <col min="9987" max="9987" width="8" style="1" customWidth="1"/>
    <col min="9988" max="9989" width="9.140625" style="1"/>
    <col min="9990" max="9993" width="9.5703125" style="1" customWidth="1"/>
    <col min="9994" max="9994" width="10.5703125" style="1" customWidth="1"/>
    <col min="9995" max="10240" width="9.140625" style="1"/>
    <col min="10241" max="10241" width="2.140625" style="1" customWidth="1"/>
    <col min="10242" max="10242" width="17.7109375" style="1" customWidth="1"/>
    <col min="10243" max="10243" width="8" style="1" customWidth="1"/>
    <col min="10244" max="10245" width="9.140625" style="1"/>
    <col min="10246" max="10249" width="9.5703125" style="1" customWidth="1"/>
    <col min="10250" max="10250" width="10.5703125" style="1" customWidth="1"/>
    <col min="10251" max="10496" width="9.140625" style="1"/>
    <col min="10497" max="10497" width="2.140625" style="1" customWidth="1"/>
    <col min="10498" max="10498" width="17.7109375" style="1" customWidth="1"/>
    <col min="10499" max="10499" width="8" style="1" customWidth="1"/>
    <col min="10500" max="10501" width="9.140625" style="1"/>
    <col min="10502" max="10505" width="9.5703125" style="1" customWidth="1"/>
    <col min="10506" max="10506" width="10.5703125" style="1" customWidth="1"/>
    <col min="10507" max="10752" width="9.140625" style="1"/>
    <col min="10753" max="10753" width="2.140625" style="1" customWidth="1"/>
    <col min="10754" max="10754" width="17.7109375" style="1" customWidth="1"/>
    <col min="10755" max="10755" width="8" style="1" customWidth="1"/>
    <col min="10756" max="10757" width="9.140625" style="1"/>
    <col min="10758" max="10761" width="9.5703125" style="1" customWidth="1"/>
    <col min="10762" max="10762" width="10.5703125" style="1" customWidth="1"/>
    <col min="10763" max="11008" width="9.140625" style="1"/>
    <col min="11009" max="11009" width="2.140625" style="1" customWidth="1"/>
    <col min="11010" max="11010" width="17.7109375" style="1" customWidth="1"/>
    <col min="11011" max="11011" width="8" style="1" customWidth="1"/>
    <col min="11012" max="11013" width="9.140625" style="1"/>
    <col min="11014" max="11017" width="9.5703125" style="1" customWidth="1"/>
    <col min="11018" max="11018" width="10.5703125" style="1" customWidth="1"/>
    <col min="11019" max="11264" width="9.140625" style="1"/>
    <col min="11265" max="11265" width="2.140625" style="1" customWidth="1"/>
    <col min="11266" max="11266" width="17.7109375" style="1" customWidth="1"/>
    <col min="11267" max="11267" width="8" style="1" customWidth="1"/>
    <col min="11268" max="11269" width="9.140625" style="1"/>
    <col min="11270" max="11273" width="9.5703125" style="1" customWidth="1"/>
    <col min="11274" max="11274" width="10.5703125" style="1" customWidth="1"/>
    <col min="11275" max="11520" width="9.140625" style="1"/>
    <col min="11521" max="11521" width="2.140625" style="1" customWidth="1"/>
    <col min="11522" max="11522" width="17.7109375" style="1" customWidth="1"/>
    <col min="11523" max="11523" width="8" style="1" customWidth="1"/>
    <col min="11524" max="11525" width="9.140625" style="1"/>
    <col min="11526" max="11529" width="9.5703125" style="1" customWidth="1"/>
    <col min="11530" max="11530" width="10.5703125" style="1" customWidth="1"/>
    <col min="11531" max="11776" width="9.140625" style="1"/>
    <col min="11777" max="11777" width="2.140625" style="1" customWidth="1"/>
    <col min="11778" max="11778" width="17.7109375" style="1" customWidth="1"/>
    <col min="11779" max="11779" width="8" style="1" customWidth="1"/>
    <col min="11780" max="11781" width="9.140625" style="1"/>
    <col min="11782" max="11785" width="9.5703125" style="1" customWidth="1"/>
    <col min="11786" max="11786" width="10.5703125" style="1" customWidth="1"/>
    <col min="11787" max="12032" width="9.140625" style="1"/>
    <col min="12033" max="12033" width="2.140625" style="1" customWidth="1"/>
    <col min="12034" max="12034" width="17.7109375" style="1" customWidth="1"/>
    <col min="12035" max="12035" width="8" style="1" customWidth="1"/>
    <col min="12036" max="12037" width="9.140625" style="1"/>
    <col min="12038" max="12041" width="9.5703125" style="1" customWidth="1"/>
    <col min="12042" max="12042" width="10.5703125" style="1" customWidth="1"/>
    <col min="12043" max="12288" width="9.140625" style="1"/>
    <col min="12289" max="12289" width="2.140625" style="1" customWidth="1"/>
    <col min="12290" max="12290" width="17.7109375" style="1" customWidth="1"/>
    <col min="12291" max="12291" width="8" style="1" customWidth="1"/>
    <col min="12292" max="12293" width="9.140625" style="1"/>
    <col min="12294" max="12297" width="9.5703125" style="1" customWidth="1"/>
    <col min="12298" max="12298" width="10.5703125" style="1" customWidth="1"/>
    <col min="12299" max="12544" width="9.140625" style="1"/>
    <col min="12545" max="12545" width="2.140625" style="1" customWidth="1"/>
    <col min="12546" max="12546" width="17.7109375" style="1" customWidth="1"/>
    <col min="12547" max="12547" width="8" style="1" customWidth="1"/>
    <col min="12548" max="12549" width="9.140625" style="1"/>
    <col min="12550" max="12553" width="9.5703125" style="1" customWidth="1"/>
    <col min="12554" max="12554" width="10.5703125" style="1" customWidth="1"/>
    <col min="12555" max="12800" width="9.140625" style="1"/>
    <col min="12801" max="12801" width="2.140625" style="1" customWidth="1"/>
    <col min="12802" max="12802" width="17.7109375" style="1" customWidth="1"/>
    <col min="12803" max="12803" width="8" style="1" customWidth="1"/>
    <col min="12804" max="12805" width="9.140625" style="1"/>
    <col min="12806" max="12809" width="9.5703125" style="1" customWidth="1"/>
    <col min="12810" max="12810" width="10.5703125" style="1" customWidth="1"/>
    <col min="12811" max="13056" width="9.140625" style="1"/>
    <col min="13057" max="13057" width="2.140625" style="1" customWidth="1"/>
    <col min="13058" max="13058" width="17.7109375" style="1" customWidth="1"/>
    <col min="13059" max="13059" width="8" style="1" customWidth="1"/>
    <col min="13060" max="13061" width="9.140625" style="1"/>
    <col min="13062" max="13065" width="9.5703125" style="1" customWidth="1"/>
    <col min="13066" max="13066" width="10.5703125" style="1" customWidth="1"/>
    <col min="13067" max="13312" width="9.140625" style="1"/>
    <col min="13313" max="13313" width="2.140625" style="1" customWidth="1"/>
    <col min="13314" max="13314" width="17.7109375" style="1" customWidth="1"/>
    <col min="13315" max="13315" width="8" style="1" customWidth="1"/>
    <col min="13316" max="13317" width="9.140625" style="1"/>
    <col min="13318" max="13321" width="9.5703125" style="1" customWidth="1"/>
    <col min="13322" max="13322" width="10.5703125" style="1" customWidth="1"/>
    <col min="13323" max="13568" width="9.140625" style="1"/>
    <col min="13569" max="13569" width="2.140625" style="1" customWidth="1"/>
    <col min="13570" max="13570" width="17.7109375" style="1" customWidth="1"/>
    <col min="13571" max="13571" width="8" style="1" customWidth="1"/>
    <col min="13572" max="13573" width="9.140625" style="1"/>
    <col min="13574" max="13577" width="9.5703125" style="1" customWidth="1"/>
    <col min="13578" max="13578" width="10.5703125" style="1" customWidth="1"/>
    <col min="13579" max="13824" width="9.140625" style="1"/>
    <col min="13825" max="13825" width="2.140625" style="1" customWidth="1"/>
    <col min="13826" max="13826" width="17.7109375" style="1" customWidth="1"/>
    <col min="13827" max="13827" width="8" style="1" customWidth="1"/>
    <col min="13828" max="13829" width="9.140625" style="1"/>
    <col min="13830" max="13833" width="9.5703125" style="1" customWidth="1"/>
    <col min="13834" max="13834" width="10.5703125" style="1" customWidth="1"/>
    <col min="13835" max="14080" width="9.140625" style="1"/>
    <col min="14081" max="14081" width="2.140625" style="1" customWidth="1"/>
    <col min="14082" max="14082" width="17.7109375" style="1" customWidth="1"/>
    <col min="14083" max="14083" width="8" style="1" customWidth="1"/>
    <col min="14084" max="14085" width="9.140625" style="1"/>
    <col min="14086" max="14089" width="9.5703125" style="1" customWidth="1"/>
    <col min="14090" max="14090" width="10.5703125" style="1" customWidth="1"/>
    <col min="14091" max="14336" width="9.140625" style="1"/>
    <col min="14337" max="14337" width="2.140625" style="1" customWidth="1"/>
    <col min="14338" max="14338" width="17.7109375" style="1" customWidth="1"/>
    <col min="14339" max="14339" width="8" style="1" customWidth="1"/>
    <col min="14340" max="14341" width="9.140625" style="1"/>
    <col min="14342" max="14345" width="9.5703125" style="1" customWidth="1"/>
    <col min="14346" max="14346" width="10.5703125" style="1" customWidth="1"/>
    <col min="14347" max="14592" width="9.140625" style="1"/>
    <col min="14593" max="14593" width="2.140625" style="1" customWidth="1"/>
    <col min="14594" max="14594" width="17.7109375" style="1" customWidth="1"/>
    <col min="14595" max="14595" width="8" style="1" customWidth="1"/>
    <col min="14596" max="14597" width="9.140625" style="1"/>
    <col min="14598" max="14601" width="9.5703125" style="1" customWidth="1"/>
    <col min="14602" max="14602" width="10.5703125" style="1" customWidth="1"/>
    <col min="14603" max="14848" width="9.140625" style="1"/>
    <col min="14849" max="14849" width="2.140625" style="1" customWidth="1"/>
    <col min="14850" max="14850" width="17.7109375" style="1" customWidth="1"/>
    <col min="14851" max="14851" width="8" style="1" customWidth="1"/>
    <col min="14852" max="14853" width="9.140625" style="1"/>
    <col min="14854" max="14857" width="9.5703125" style="1" customWidth="1"/>
    <col min="14858" max="14858" width="10.5703125" style="1" customWidth="1"/>
    <col min="14859" max="15104" width="9.140625" style="1"/>
    <col min="15105" max="15105" width="2.140625" style="1" customWidth="1"/>
    <col min="15106" max="15106" width="17.7109375" style="1" customWidth="1"/>
    <col min="15107" max="15107" width="8" style="1" customWidth="1"/>
    <col min="15108" max="15109" width="9.140625" style="1"/>
    <col min="15110" max="15113" width="9.5703125" style="1" customWidth="1"/>
    <col min="15114" max="15114" width="10.5703125" style="1" customWidth="1"/>
    <col min="15115" max="15360" width="9.140625" style="1"/>
    <col min="15361" max="15361" width="2.140625" style="1" customWidth="1"/>
    <col min="15362" max="15362" width="17.7109375" style="1" customWidth="1"/>
    <col min="15363" max="15363" width="8" style="1" customWidth="1"/>
    <col min="15364" max="15365" width="9.140625" style="1"/>
    <col min="15366" max="15369" width="9.5703125" style="1" customWidth="1"/>
    <col min="15370" max="15370" width="10.5703125" style="1" customWidth="1"/>
    <col min="15371" max="15616" width="9.140625" style="1"/>
    <col min="15617" max="15617" width="2.140625" style="1" customWidth="1"/>
    <col min="15618" max="15618" width="17.7109375" style="1" customWidth="1"/>
    <col min="15619" max="15619" width="8" style="1" customWidth="1"/>
    <col min="15620" max="15621" width="9.140625" style="1"/>
    <col min="15622" max="15625" width="9.5703125" style="1" customWidth="1"/>
    <col min="15626" max="15626" width="10.5703125" style="1" customWidth="1"/>
    <col min="15627" max="15872" width="9.140625" style="1"/>
    <col min="15873" max="15873" width="2.140625" style="1" customWidth="1"/>
    <col min="15874" max="15874" width="17.7109375" style="1" customWidth="1"/>
    <col min="15875" max="15875" width="8" style="1" customWidth="1"/>
    <col min="15876" max="15877" width="9.140625" style="1"/>
    <col min="15878" max="15881" width="9.5703125" style="1" customWidth="1"/>
    <col min="15882" max="15882" width="10.5703125" style="1" customWidth="1"/>
    <col min="15883" max="16128" width="9.140625" style="1"/>
    <col min="16129" max="16129" width="2.140625" style="1" customWidth="1"/>
    <col min="16130" max="16130" width="17.7109375" style="1" customWidth="1"/>
    <col min="16131" max="16131" width="8" style="1" customWidth="1"/>
    <col min="16132" max="16133" width="9.140625" style="1"/>
    <col min="16134" max="16137" width="9.5703125" style="1" customWidth="1"/>
    <col min="16138" max="16138" width="10.5703125" style="1" customWidth="1"/>
    <col min="16139" max="16384" width="9.140625" style="1"/>
  </cols>
  <sheetData>
    <row r="1" spans="2:11" x14ac:dyDescent="0.25">
      <c r="B1" s="2" t="str">
        <f>+Cover!B1</f>
        <v>CHG</v>
      </c>
    </row>
    <row r="2" spans="2:11" x14ac:dyDescent="0.25">
      <c r="B2" s="39"/>
      <c r="E2" s="1" t="s">
        <v>44</v>
      </c>
      <c r="G2" s="1">
        <v>1</v>
      </c>
      <c r="H2" s="1">
        <v>2</v>
      </c>
      <c r="I2" s="1">
        <v>3</v>
      </c>
      <c r="J2" s="1">
        <v>4</v>
      </c>
    </row>
    <row r="3" spans="2:11" x14ac:dyDescent="0.25">
      <c r="C3" s="3" t="s">
        <v>82</v>
      </c>
      <c r="F3" s="39">
        <v>2017</v>
      </c>
      <c r="G3" s="39">
        <f>+F3+1</f>
        <v>2018</v>
      </c>
      <c r="H3" s="39">
        <f>+G3+1</f>
        <v>2019</v>
      </c>
      <c r="I3" s="39">
        <f>+H3+1</f>
        <v>2020</v>
      </c>
      <c r="J3" s="39">
        <f>+I3+1</f>
        <v>2021</v>
      </c>
      <c r="K3" s="39"/>
    </row>
    <row r="4" spans="2:11" x14ac:dyDescent="0.25">
      <c r="B4" s="121" t="s">
        <v>160</v>
      </c>
      <c r="C4" s="122">
        <f>+F4</f>
        <v>0</v>
      </c>
      <c r="E4" s="123" t="s">
        <v>52</v>
      </c>
      <c r="F4" s="124"/>
      <c r="G4" s="124"/>
      <c r="H4" s="124"/>
      <c r="I4" s="123"/>
      <c r="J4" s="125"/>
      <c r="K4" s="124"/>
    </row>
    <row r="5" spans="2:11" x14ac:dyDescent="0.25">
      <c r="B5" s="121" t="s">
        <v>161</v>
      </c>
      <c r="C5" s="122">
        <f>+J4</f>
        <v>0</v>
      </c>
    </row>
    <row r="6" spans="2:11" x14ac:dyDescent="0.25">
      <c r="B6" s="121" t="s">
        <v>162</v>
      </c>
      <c r="C6" s="122">
        <f>COUNT(F3:J3)</f>
        <v>5</v>
      </c>
    </row>
    <row r="8" spans="2:11" ht="13.5" thickBot="1" x14ac:dyDescent="0.3"/>
    <row r="9" spans="2:11" ht="13.5" thickBot="1" x14ac:dyDescent="0.3">
      <c r="B9" s="168" t="s">
        <v>43</v>
      </c>
      <c r="C9" s="120" t="e">
        <f>(VF/VI)^(1/P)-1</f>
        <v>#DIV/0!</v>
      </c>
    </row>
    <row r="11" spans="2:11" x14ac:dyDescent="0.25">
      <c r="B11" s="126" t="s">
        <v>45</v>
      </c>
      <c r="C11" s="127" t="e">
        <f xml:space="preserve"> (CAGR+1)^P*VI</f>
        <v>#DIV/0!</v>
      </c>
    </row>
    <row r="12" spans="2:11" x14ac:dyDescent="0.25">
      <c r="B12" s="126" t="s">
        <v>46</v>
      </c>
      <c r="C12" s="127" t="e">
        <f>(LN(VF/VI))/LN(CAGR+1)</f>
        <v>#DIV/0!</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workbookViewId="0">
      <pane xSplit="1" ySplit="6" topLeftCell="B40" activePane="bottomRight" state="frozen"/>
      <selection pane="topRight" activeCell="B1" sqref="B1"/>
      <selection pane="bottomLeft" activeCell="A7" sqref="A7"/>
      <selection pane="bottomRight" activeCell="A75" sqref="A75"/>
    </sheetView>
  </sheetViews>
  <sheetFormatPr defaultColWidth="9.140625" defaultRowHeight="12.75" outlineLevelRow="1" x14ac:dyDescent="0.2"/>
  <cols>
    <col min="1" max="1" width="32.140625" style="37" bestFit="1" customWidth="1"/>
    <col min="2" max="7" width="12.7109375" style="37" customWidth="1"/>
    <col min="8" max="16384" width="9.140625" style="37"/>
  </cols>
  <sheetData>
    <row r="1" spans="1:7" s="1" customFormat="1" x14ac:dyDescent="0.25">
      <c r="A1" s="2" t="str">
        <f>+Cover!B1</f>
        <v>CHG</v>
      </c>
      <c r="B1" s="249" t="s">
        <v>25</v>
      </c>
      <c r="C1" s="249"/>
      <c r="D1" s="249"/>
      <c r="E1" s="249"/>
      <c r="F1" s="249"/>
      <c r="G1" s="249"/>
    </row>
    <row r="2" spans="1:7" s="1" customFormat="1" x14ac:dyDescent="0.25">
      <c r="A2" s="4" t="str">
        <f>+'Analisi vendite'!$A$2:$B$2</f>
        <v>Starting year</v>
      </c>
      <c r="B2" s="5">
        <f>+Cover!B3</f>
        <v>43831</v>
      </c>
      <c r="C2" s="5">
        <f>+Cover!C3</f>
        <v>44197</v>
      </c>
      <c r="D2" s="5">
        <f>+Cover!D3</f>
        <v>44562</v>
      </c>
      <c r="E2" s="5">
        <f>+Cover!E3</f>
        <v>44927</v>
      </c>
      <c r="F2" s="5">
        <f>+Cover!F3</f>
        <v>45292</v>
      </c>
      <c r="G2" s="5">
        <f>+Cover!G3</f>
        <v>45658</v>
      </c>
    </row>
    <row r="3" spans="1:7" s="1" customFormat="1" x14ac:dyDescent="0.25">
      <c r="A3" s="4" t="str">
        <f>+'Analisi vendite'!$A$2:$B$2</f>
        <v>Starting year</v>
      </c>
      <c r="B3" s="5">
        <f>+Cover!B4</f>
        <v>44196</v>
      </c>
      <c r="C3" s="5">
        <f>+Cover!C4</f>
        <v>44561</v>
      </c>
      <c r="D3" s="5">
        <f>+Cover!D4</f>
        <v>44926</v>
      </c>
      <c r="E3" s="5">
        <f>+Cover!E4</f>
        <v>45291</v>
      </c>
      <c r="F3" s="5">
        <f>+Cover!F4</f>
        <v>45657</v>
      </c>
      <c r="G3" s="5">
        <f>+Cover!G4</f>
        <v>46022</v>
      </c>
    </row>
    <row r="4" spans="1:7" s="1" customFormat="1" x14ac:dyDescent="0.25">
      <c r="A4" s="6" t="str">
        <f>+'Analisi vendite'!$A$2:$B$2</f>
        <v>Starting year</v>
      </c>
      <c r="B4" s="36" t="str">
        <f>+Cover!B5</f>
        <v>FY 2020</v>
      </c>
      <c r="C4" s="36" t="str">
        <f>+Cover!C5</f>
        <v>FY 2021</v>
      </c>
      <c r="D4" s="36" t="str">
        <f>+Cover!D5</f>
        <v>FY 2022</v>
      </c>
      <c r="E4" s="36" t="str">
        <f>+Cover!E5</f>
        <v>FY 2023</v>
      </c>
      <c r="F4" s="36" t="str">
        <f>+Cover!F5</f>
        <v>FY 2024</v>
      </c>
      <c r="G4" s="36" t="str">
        <f>+Cover!G5</f>
        <v>FY 2025</v>
      </c>
    </row>
    <row r="5" spans="1:7" s="1" customFormat="1" x14ac:dyDescent="0.25">
      <c r="A5" s="3" t="str">
        <f>+'Analisi vendite'!$A$2:$B$2</f>
        <v>Starting year</v>
      </c>
      <c r="B5" s="8">
        <f>+Cover!B6</f>
        <v>365</v>
      </c>
      <c r="C5" s="8">
        <f>+Cover!C6</f>
        <v>365</v>
      </c>
      <c r="D5" s="8">
        <f>+Cover!D6</f>
        <v>365</v>
      </c>
      <c r="E5" s="8">
        <f>+Cover!E6</f>
        <v>365</v>
      </c>
      <c r="F5" s="8">
        <f>+Cover!F6</f>
        <v>365</v>
      </c>
      <c r="G5" s="8">
        <f>+Cover!G6</f>
        <v>365</v>
      </c>
    </row>
    <row r="7" spans="1:7" x14ac:dyDescent="0.2">
      <c r="A7" s="56" t="s">
        <v>106</v>
      </c>
      <c r="C7" s="52"/>
      <c r="D7" s="52"/>
      <c r="E7" s="52"/>
      <c r="F7" s="52"/>
      <c r="G7" s="52"/>
    </row>
    <row r="8" spans="1:7" outlineLevel="1" x14ac:dyDescent="0.2">
      <c r="B8" s="53"/>
      <c r="C8" s="53"/>
      <c r="D8" s="53"/>
      <c r="E8" s="53"/>
      <c r="F8" s="53"/>
      <c r="G8" s="53"/>
    </row>
    <row r="9" spans="1:7" outlineLevel="1" x14ac:dyDescent="0.2">
      <c r="B9" s="53"/>
      <c r="C9" s="53"/>
      <c r="D9" s="53"/>
      <c r="E9" s="53"/>
      <c r="F9" s="53"/>
      <c r="G9" s="53"/>
    </row>
    <row r="10" spans="1:7" outlineLevel="1" x14ac:dyDescent="0.2">
      <c r="B10" s="53"/>
      <c r="C10" s="53"/>
      <c r="D10" s="53"/>
      <c r="E10" s="53"/>
      <c r="F10" s="53"/>
      <c r="G10" s="53"/>
    </row>
    <row r="11" spans="1:7" outlineLevel="1" x14ac:dyDescent="0.2">
      <c r="B11" s="53"/>
      <c r="C11" s="53"/>
      <c r="D11" s="53"/>
      <c r="E11" s="53"/>
      <c r="F11" s="53"/>
      <c r="G11" s="53"/>
    </row>
    <row r="12" spans="1:7" outlineLevel="1" x14ac:dyDescent="0.2">
      <c r="B12" s="53"/>
      <c r="C12" s="53"/>
      <c r="D12" s="53"/>
      <c r="E12" s="53"/>
      <c r="F12" s="53"/>
      <c r="G12" s="53"/>
    </row>
    <row r="13" spans="1:7" outlineLevel="1" x14ac:dyDescent="0.2">
      <c r="B13" s="53"/>
      <c r="C13" s="53"/>
      <c r="D13" s="53"/>
      <c r="E13" s="53"/>
      <c r="F13" s="53"/>
      <c r="G13" s="53"/>
    </row>
    <row r="14" spans="1:7" outlineLevel="1" x14ac:dyDescent="0.2">
      <c r="B14" s="53"/>
      <c r="C14" s="53"/>
      <c r="D14" s="53"/>
      <c r="E14" s="53"/>
      <c r="F14" s="53"/>
      <c r="G14" s="53"/>
    </row>
    <row r="15" spans="1:7" outlineLevel="1" x14ac:dyDescent="0.2">
      <c r="B15" s="53"/>
      <c r="C15" s="53"/>
      <c r="D15" s="53"/>
      <c r="E15" s="53"/>
      <c r="F15" s="53"/>
      <c r="G15" s="53"/>
    </row>
    <row r="16" spans="1:7" outlineLevel="1" x14ac:dyDescent="0.2">
      <c r="A16" s="51"/>
      <c r="B16" s="54"/>
      <c r="C16" s="54"/>
      <c r="D16" s="54"/>
      <c r="E16" s="54"/>
      <c r="F16" s="54"/>
      <c r="G16" s="54"/>
    </row>
    <row r="17" spans="1:7" x14ac:dyDescent="0.2">
      <c r="A17" s="49" t="s">
        <v>163</v>
      </c>
      <c r="B17" s="55">
        <f t="shared" ref="B17:G17" si="0">SUM(B8:B16)</f>
        <v>0</v>
      </c>
      <c r="C17" s="55">
        <f t="shared" si="0"/>
        <v>0</v>
      </c>
      <c r="D17" s="55">
        <f t="shared" si="0"/>
        <v>0</v>
      </c>
      <c r="E17" s="55">
        <f t="shared" si="0"/>
        <v>0</v>
      </c>
      <c r="F17" s="55">
        <f t="shared" si="0"/>
        <v>0</v>
      </c>
      <c r="G17" s="55">
        <f t="shared" si="0"/>
        <v>0</v>
      </c>
    </row>
    <row r="18" spans="1:7" x14ac:dyDescent="0.2">
      <c r="B18" s="52"/>
      <c r="C18" s="52"/>
      <c r="D18" s="52"/>
      <c r="E18" s="52"/>
      <c r="F18" s="52"/>
      <c r="G18" s="52"/>
    </row>
    <row r="19" spans="1:7" x14ac:dyDescent="0.2">
      <c r="A19" s="56" t="s">
        <v>107</v>
      </c>
      <c r="B19" s="52"/>
      <c r="C19" s="52"/>
      <c r="D19" s="52"/>
      <c r="E19" s="52"/>
      <c r="F19" s="52"/>
      <c r="G19" s="52"/>
    </row>
    <row r="20" spans="1:7" outlineLevel="1" x14ac:dyDescent="0.2">
      <c r="B20" s="53"/>
      <c r="C20" s="53"/>
      <c r="D20" s="53"/>
      <c r="E20" s="53"/>
      <c r="F20" s="53"/>
      <c r="G20" s="53"/>
    </row>
    <row r="21" spans="1:7" outlineLevel="1" x14ac:dyDescent="0.2">
      <c r="B21" s="53"/>
      <c r="C21" s="53"/>
      <c r="D21" s="53"/>
      <c r="E21" s="53"/>
      <c r="F21" s="53"/>
      <c r="G21" s="53"/>
    </row>
    <row r="22" spans="1:7" outlineLevel="1" x14ac:dyDescent="0.2">
      <c r="B22" s="53"/>
      <c r="C22" s="53"/>
      <c r="D22" s="53"/>
      <c r="E22" s="53"/>
      <c r="F22" s="53"/>
      <c r="G22" s="53"/>
    </row>
    <row r="23" spans="1:7" outlineLevel="1" x14ac:dyDescent="0.2">
      <c r="B23" s="53"/>
      <c r="C23" s="53"/>
      <c r="D23" s="53"/>
      <c r="E23" s="53"/>
      <c r="F23" s="53"/>
      <c r="G23" s="53"/>
    </row>
    <row r="24" spans="1:7" outlineLevel="1" x14ac:dyDescent="0.2">
      <c r="B24" s="53"/>
      <c r="C24" s="53"/>
      <c r="D24" s="53"/>
      <c r="E24" s="53"/>
      <c r="F24" s="53"/>
      <c r="G24" s="53"/>
    </row>
    <row r="25" spans="1:7" outlineLevel="1" x14ac:dyDescent="0.2">
      <c r="B25" s="53"/>
      <c r="C25" s="53"/>
      <c r="D25" s="53"/>
      <c r="E25" s="53"/>
      <c r="F25" s="53"/>
      <c r="G25" s="53"/>
    </row>
    <row r="26" spans="1:7" outlineLevel="1" x14ac:dyDescent="0.2">
      <c r="B26" s="53"/>
      <c r="C26" s="53"/>
      <c r="D26" s="53"/>
      <c r="E26" s="53"/>
      <c r="F26" s="53"/>
      <c r="G26" s="53"/>
    </row>
    <row r="27" spans="1:7" outlineLevel="1" x14ac:dyDescent="0.2">
      <c r="B27" s="53"/>
      <c r="C27" s="53"/>
      <c r="D27" s="53"/>
      <c r="E27" s="53"/>
      <c r="F27" s="53"/>
      <c r="G27" s="53"/>
    </row>
    <row r="28" spans="1:7" outlineLevel="1" x14ac:dyDescent="0.2">
      <c r="B28" s="53"/>
      <c r="C28" s="53"/>
      <c r="D28" s="53"/>
      <c r="E28" s="53"/>
      <c r="F28" s="53"/>
      <c r="G28" s="53"/>
    </row>
    <row r="29" spans="1:7" outlineLevel="1" x14ac:dyDescent="0.2">
      <c r="B29" s="53"/>
      <c r="C29" s="53"/>
      <c r="D29" s="53"/>
      <c r="E29" s="53"/>
      <c r="F29" s="53"/>
      <c r="G29" s="53"/>
    </row>
    <row r="30" spans="1:7" outlineLevel="1" x14ac:dyDescent="0.2">
      <c r="A30" s="51"/>
      <c r="B30" s="54"/>
      <c r="C30" s="54"/>
      <c r="D30" s="54"/>
      <c r="E30" s="54"/>
      <c r="F30" s="54"/>
      <c r="G30" s="54"/>
    </row>
    <row r="31" spans="1:7" x14ac:dyDescent="0.2">
      <c r="A31" s="49" t="s">
        <v>164</v>
      </c>
      <c r="B31" s="55">
        <f t="shared" ref="B31:G31" si="1">SUM(B20:B30)</f>
        <v>0</v>
      </c>
      <c r="C31" s="55">
        <f t="shared" si="1"/>
        <v>0</v>
      </c>
      <c r="D31" s="55">
        <f t="shared" si="1"/>
        <v>0</v>
      </c>
      <c r="E31" s="55">
        <f t="shared" si="1"/>
        <v>0</v>
      </c>
      <c r="F31" s="55">
        <f t="shared" si="1"/>
        <v>0</v>
      </c>
      <c r="G31" s="55">
        <f t="shared" si="1"/>
        <v>0</v>
      </c>
    </row>
    <row r="32" spans="1:7" x14ac:dyDescent="0.2">
      <c r="B32" s="52"/>
      <c r="C32" s="52"/>
      <c r="D32" s="52"/>
      <c r="E32" s="52"/>
      <c r="F32" s="52"/>
    </row>
    <row r="33" spans="1:7" x14ac:dyDescent="0.2">
      <c r="A33" s="56" t="s">
        <v>108</v>
      </c>
      <c r="B33" s="52"/>
      <c r="C33" s="52"/>
      <c r="D33" s="52"/>
      <c r="E33" s="52"/>
      <c r="F33" s="52"/>
    </row>
    <row r="34" spans="1:7" outlineLevel="1" x14ac:dyDescent="0.2">
      <c r="B34" s="53"/>
      <c r="C34" s="53"/>
      <c r="D34" s="53"/>
      <c r="E34" s="53"/>
      <c r="F34" s="53"/>
      <c r="G34" s="53"/>
    </row>
    <row r="35" spans="1:7" outlineLevel="1" x14ac:dyDescent="0.2">
      <c r="A35" s="90"/>
      <c r="B35" s="53"/>
      <c r="C35" s="53"/>
      <c r="D35" s="53"/>
      <c r="E35" s="53"/>
      <c r="F35" s="53"/>
      <c r="G35" s="53"/>
    </row>
    <row r="36" spans="1:7" outlineLevel="1" x14ac:dyDescent="0.2">
      <c r="B36" s="53"/>
      <c r="C36" s="53"/>
      <c r="D36" s="53"/>
      <c r="E36" s="53"/>
      <c r="F36" s="53"/>
      <c r="G36" s="53"/>
    </row>
    <row r="37" spans="1:7" outlineLevel="1" x14ac:dyDescent="0.2">
      <c r="B37" s="53"/>
      <c r="C37" s="53"/>
      <c r="D37" s="53"/>
      <c r="E37" s="53"/>
      <c r="F37" s="53"/>
      <c r="G37" s="53"/>
    </row>
    <row r="38" spans="1:7" outlineLevel="1" x14ac:dyDescent="0.2">
      <c r="B38" s="53"/>
      <c r="C38" s="53"/>
      <c r="D38" s="53"/>
      <c r="E38" s="53"/>
      <c r="F38" s="53"/>
      <c r="G38" s="53"/>
    </row>
    <row r="39" spans="1:7" outlineLevel="1" x14ac:dyDescent="0.2">
      <c r="B39" s="53"/>
      <c r="C39" s="53"/>
      <c r="D39" s="53"/>
      <c r="E39" s="53"/>
      <c r="F39" s="53"/>
      <c r="G39" s="53"/>
    </row>
    <row r="40" spans="1:7" outlineLevel="1" x14ac:dyDescent="0.2">
      <c r="B40" s="53"/>
      <c r="C40" s="53"/>
      <c r="D40" s="53"/>
      <c r="E40" s="53"/>
      <c r="F40" s="53"/>
      <c r="G40" s="53"/>
    </row>
    <row r="41" spans="1:7" outlineLevel="1" x14ac:dyDescent="0.2">
      <c r="B41" s="53"/>
      <c r="C41" s="53"/>
      <c r="D41" s="53"/>
      <c r="E41" s="53"/>
      <c r="F41" s="53"/>
      <c r="G41" s="53"/>
    </row>
    <row r="42" spans="1:7" outlineLevel="1" x14ac:dyDescent="0.2">
      <c r="B42" s="53"/>
      <c r="C42" s="53"/>
      <c r="D42" s="53"/>
      <c r="E42" s="53"/>
      <c r="F42" s="53"/>
      <c r="G42" s="53"/>
    </row>
    <row r="43" spans="1:7" outlineLevel="1" x14ac:dyDescent="0.2">
      <c r="A43" s="51"/>
      <c r="B43" s="54"/>
      <c r="C43" s="54"/>
      <c r="D43" s="54"/>
      <c r="E43" s="54"/>
      <c r="F43" s="54"/>
      <c r="G43" s="54"/>
    </row>
    <row r="44" spans="1:7" x14ac:dyDescent="0.2">
      <c r="A44" s="49" t="s">
        <v>165</v>
      </c>
      <c r="B44" s="55">
        <f t="shared" ref="B44:G44" si="2">SUM(B34:B43)</f>
        <v>0</v>
      </c>
      <c r="C44" s="55">
        <f t="shared" si="2"/>
        <v>0</v>
      </c>
      <c r="D44" s="55">
        <f t="shared" si="2"/>
        <v>0</v>
      </c>
      <c r="E44" s="55">
        <f t="shared" si="2"/>
        <v>0</v>
      </c>
      <c r="F44" s="55">
        <f t="shared" si="2"/>
        <v>0</v>
      </c>
      <c r="G44" s="55">
        <f t="shared" si="2"/>
        <v>0</v>
      </c>
    </row>
    <row r="46" spans="1:7" x14ac:dyDescent="0.2">
      <c r="A46" s="56" t="s">
        <v>109</v>
      </c>
      <c r="B46" s="52"/>
      <c r="C46" s="52"/>
      <c r="D46" s="52"/>
      <c r="E46" s="52"/>
      <c r="F46" s="52"/>
    </row>
    <row r="47" spans="1:7" outlineLevel="1" x14ac:dyDescent="0.2">
      <c r="B47" s="53"/>
      <c r="C47" s="53"/>
      <c r="D47" s="53"/>
      <c r="E47" s="53"/>
      <c r="F47" s="53"/>
      <c r="G47" s="53"/>
    </row>
    <row r="48" spans="1:7" outlineLevel="1" x14ac:dyDescent="0.2">
      <c r="A48" s="90"/>
      <c r="B48" s="53"/>
      <c r="C48" s="53"/>
      <c r="D48" s="53"/>
      <c r="E48" s="53"/>
      <c r="F48" s="53"/>
      <c r="G48" s="53"/>
    </row>
    <row r="49" spans="1:7" outlineLevel="1" x14ac:dyDescent="0.2">
      <c r="B49" s="53"/>
      <c r="C49" s="53"/>
      <c r="D49" s="53"/>
      <c r="E49" s="53"/>
      <c r="F49" s="53"/>
      <c r="G49" s="53"/>
    </row>
    <row r="50" spans="1:7" outlineLevel="1" x14ac:dyDescent="0.2">
      <c r="B50" s="53"/>
      <c r="C50" s="53"/>
      <c r="D50" s="53"/>
      <c r="E50" s="53"/>
      <c r="F50" s="53"/>
      <c r="G50" s="53"/>
    </row>
    <row r="51" spans="1:7" outlineLevel="1" x14ac:dyDescent="0.2">
      <c r="B51" s="53"/>
      <c r="C51" s="53"/>
      <c r="D51" s="53"/>
      <c r="E51" s="53"/>
      <c r="F51" s="53"/>
      <c r="G51" s="53"/>
    </row>
    <row r="52" spans="1:7" outlineLevel="1" x14ac:dyDescent="0.2">
      <c r="B52" s="53"/>
      <c r="C52" s="53"/>
      <c r="D52" s="53"/>
      <c r="E52" s="53"/>
      <c r="F52" s="53"/>
      <c r="G52" s="53"/>
    </row>
    <row r="53" spans="1:7" outlineLevel="1" x14ac:dyDescent="0.2">
      <c r="B53" s="53"/>
      <c r="C53" s="53"/>
      <c r="D53" s="53"/>
      <c r="E53" s="53"/>
      <c r="F53" s="53"/>
      <c r="G53" s="53"/>
    </row>
    <row r="54" spans="1:7" outlineLevel="1" x14ac:dyDescent="0.2">
      <c r="B54" s="53"/>
      <c r="C54" s="53"/>
      <c r="D54" s="53"/>
      <c r="E54" s="53"/>
      <c r="F54" s="53"/>
      <c r="G54" s="53"/>
    </row>
    <row r="55" spans="1:7" outlineLevel="1" x14ac:dyDescent="0.2">
      <c r="B55" s="53"/>
      <c r="C55" s="53"/>
      <c r="D55" s="53"/>
      <c r="E55" s="53"/>
      <c r="F55" s="53"/>
      <c r="G55" s="53"/>
    </row>
    <row r="56" spans="1:7" outlineLevel="1" x14ac:dyDescent="0.2">
      <c r="A56" s="51"/>
      <c r="B56" s="54"/>
      <c r="C56" s="54"/>
      <c r="D56" s="54"/>
      <c r="E56" s="54"/>
      <c r="F56" s="54"/>
      <c r="G56" s="54"/>
    </row>
    <row r="57" spans="1:7" x14ac:dyDescent="0.2">
      <c r="A57" s="49" t="s">
        <v>166</v>
      </c>
      <c r="B57" s="55">
        <f t="shared" ref="B57:G57" si="3">SUM(B47:B56)</f>
        <v>0</v>
      </c>
      <c r="C57" s="55">
        <f t="shared" si="3"/>
        <v>0</v>
      </c>
      <c r="D57" s="55">
        <f t="shared" si="3"/>
        <v>0</v>
      </c>
      <c r="E57" s="55">
        <f t="shared" si="3"/>
        <v>0</v>
      </c>
      <c r="F57" s="55">
        <f t="shared" si="3"/>
        <v>0</v>
      </c>
      <c r="G57" s="55">
        <f t="shared" si="3"/>
        <v>0</v>
      </c>
    </row>
    <row r="58" spans="1:7" x14ac:dyDescent="0.2">
      <c r="A58" s="49"/>
      <c r="B58" s="55"/>
      <c r="C58" s="55"/>
      <c r="D58" s="55"/>
      <c r="E58" s="55"/>
      <c r="F58" s="55"/>
      <c r="G58" s="55"/>
    </row>
    <row r="59" spans="1:7" ht="13.5" thickBot="1" x14ac:dyDescent="0.25">
      <c r="A59" s="57" t="s">
        <v>167</v>
      </c>
      <c r="B59" s="58">
        <f>+B17+B31+B44+B57</f>
        <v>0</v>
      </c>
      <c r="C59" s="58">
        <f t="shared" ref="C59:G59" si="4">+C17+C31+C44+C57</f>
        <v>0</v>
      </c>
      <c r="D59" s="58">
        <f t="shared" si="4"/>
        <v>0</v>
      </c>
      <c r="E59" s="58">
        <f t="shared" si="4"/>
        <v>0</v>
      </c>
      <c r="F59" s="58">
        <f t="shared" si="4"/>
        <v>0</v>
      </c>
      <c r="G59" s="58">
        <f t="shared" si="4"/>
        <v>0</v>
      </c>
    </row>
    <row r="60" spans="1:7" ht="13.5" thickTop="1" x14ac:dyDescent="0.2"/>
    <row r="62" spans="1:7" x14ac:dyDescent="0.2">
      <c r="A62" s="37" t="s">
        <v>168</v>
      </c>
    </row>
    <row r="63" spans="1:7" x14ac:dyDescent="0.2">
      <c r="B63" s="50"/>
      <c r="C63" s="53"/>
      <c r="D63" s="53"/>
      <c r="E63" s="53"/>
      <c r="F63" s="53"/>
      <c r="G63" s="53"/>
    </row>
    <row r="64" spans="1:7" x14ac:dyDescent="0.2">
      <c r="B64" s="50"/>
      <c r="C64" s="53"/>
      <c r="D64" s="53"/>
      <c r="E64" s="53"/>
      <c r="F64" s="53"/>
      <c r="G64" s="53"/>
    </row>
    <row r="65" spans="1:7" x14ac:dyDescent="0.2">
      <c r="B65" s="50"/>
      <c r="C65" s="53"/>
      <c r="D65" s="53"/>
      <c r="E65" s="53"/>
      <c r="F65" s="53"/>
      <c r="G65" s="53"/>
    </row>
    <row r="67" spans="1:7" x14ac:dyDescent="0.2">
      <c r="A67" s="37" t="s">
        <v>169</v>
      </c>
    </row>
    <row r="68" spans="1:7" x14ac:dyDescent="0.2">
      <c r="B68" s="50"/>
      <c r="C68" s="53"/>
      <c r="D68" s="53"/>
      <c r="E68" s="53"/>
      <c r="F68" s="53"/>
      <c r="G68" s="53"/>
    </row>
    <row r="69" spans="1:7" x14ac:dyDescent="0.2">
      <c r="B69" s="50"/>
      <c r="C69" s="53"/>
      <c r="D69" s="53"/>
      <c r="E69" s="53"/>
      <c r="F69" s="53"/>
      <c r="G69" s="53"/>
    </row>
    <row r="70" spans="1:7" x14ac:dyDescent="0.2">
      <c r="B70" s="50"/>
      <c r="C70" s="53"/>
      <c r="D70" s="53"/>
      <c r="E70" s="53"/>
      <c r="F70" s="53"/>
      <c r="G70" s="53"/>
    </row>
    <row r="72" spans="1:7" x14ac:dyDescent="0.2">
      <c r="A72" s="37" t="s">
        <v>94</v>
      </c>
      <c r="B72" s="95"/>
      <c r="C72" s="95"/>
      <c r="D72" s="95"/>
      <c r="E72" s="95"/>
      <c r="F72" s="95"/>
      <c r="G72" s="95"/>
    </row>
    <row r="73" spans="1:7" x14ac:dyDescent="0.2">
      <c r="A73" s="37" t="s">
        <v>170</v>
      </c>
      <c r="B73" s="50"/>
      <c r="C73" s="91"/>
      <c r="D73" s="91"/>
      <c r="E73" s="91"/>
      <c r="F73" s="91"/>
      <c r="G73" s="91"/>
    </row>
    <row r="74" spans="1:7" x14ac:dyDescent="0.2">
      <c r="A74" s="37" t="s">
        <v>171</v>
      </c>
      <c r="B74" s="50"/>
      <c r="C74" s="91"/>
      <c r="D74" s="91"/>
      <c r="E74" s="91"/>
      <c r="F74" s="91"/>
      <c r="G74" s="91"/>
    </row>
    <row r="76" spans="1:7" x14ac:dyDescent="0.2">
      <c r="C76" s="144"/>
      <c r="D76" s="144"/>
      <c r="E76" s="144"/>
      <c r="F76" s="144"/>
      <c r="G76" s="144"/>
    </row>
  </sheetData>
  <mergeCells count="1">
    <mergeCell ref="B1:G1"/>
  </mergeCells>
  <pageMargins left="0.31496062992125984" right="0.31496062992125984" top="0.55118110236220474" bottom="0.55118110236220474" header="0.31496062992125984" footer="0.31496062992125984"/>
  <pageSetup paperSize="9" scale="75"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workbookViewId="0">
      <selection activeCell="A20" sqref="A20"/>
    </sheetView>
  </sheetViews>
  <sheetFormatPr defaultColWidth="9.140625" defaultRowHeight="12.75" x14ac:dyDescent="0.25"/>
  <cols>
    <col min="1" max="1" width="29" style="1" customWidth="1"/>
    <col min="2" max="7" width="12.7109375" style="1" customWidth="1"/>
    <col min="8" max="16384" width="9.140625" style="1"/>
  </cols>
  <sheetData>
    <row r="1" spans="1:7" x14ac:dyDescent="0.25">
      <c r="A1" s="2" t="str">
        <f>+Cover!B1</f>
        <v>CHG</v>
      </c>
    </row>
    <row r="2" spans="1:7" x14ac:dyDescent="0.25">
      <c r="A2" s="4" t="str">
        <f>+OPEX!A2</f>
        <v>Starting year</v>
      </c>
      <c r="B2" s="5">
        <f>+Cover!B3</f>
        <v>43831</v>
      </c>
      <c r="C2" s="5">
        <f>+Cover!C3</f>
        <v>44197</v>
      </c>
      <c r="D2" s="5">
        <f>+Cover!D3</f>
        <v>44562</v>
      </c>
      <c r="E2" s="5">
        <f>+Cover!E3</f>
        <v>44927</v>
      </c>
      <c r="F2" s="5">
        <f>+Cover!F3</f>
        <v>45292</v>
      </c>
      <c r="G2" s="5">
        <f>+Cover!G3</f>
        <v>45658</v>
      </c>
    </row>
    <row r="3" spans="1:7" x14ac:dyDescent="0.25">
      <c r="A3" s="4" t="str">
        <f>+OPEX!A3</f>
        <v>Starting year</v>
      </c>
      <c r="B3" s="5">
        <f>+Cover!B4</f>
        <v>44196</v>
      </c>
      <c r="C3" s="5">
        <f>+Cover!C4</f>
        <v>44561</v>
      </c>
      <c r="D3" s="5">
        <f>+Cover!D4</f>
        <v>44926</v>
      </c>
      <c r="E3" s="5">
        <f>+Cover!E4</f>
        <v>45291</v>
      </c>
      <c r="F3" s="5">
        <f>+Cover!F4</f>
        <v>45657</v>
      </c>
      <c r="G3" s="5">
        <f>+Cover!G4</f>
        <v>46022</v>
      </c>
    </row>
    <row r="4" spans="1:7" x14ac:dyDescent="0.25">
      <c r="A4" s="6" t="str">
        <f>+OPEX!A4</f>
        <v>Starting year</v>
      </c>
      <c r="B4" s="36" t="str">
        <f>+Cover!B5</f>
        <v>FY 2020</v>
      </c>
      <c r="C4" s="36" t="str">
        <f>+Cover!C5</f>
        <v>FY 2021</v>
      </c>
      <c r="D4" s="36" t="str">
        <f>+Cover!D5</f>
        <v>FY 2022</v>
      </c>
      <c r="E4" s="36" t="str">
        <f>+Cover!E5</f>
        <v>FY 2023</v>
      </c>
      <c r="F4" s="36" t="str">
        <f>+Cover!F5</f>
        <v>FY 2024</v>
      </c>
      <c r="G4" s="36" t="str">
        <f>+Cover!G5</f>
        <v>FY 2025</v>
      </c>
    </row>
    <row r="5" spans="1:7" x14ac:dyDescent="0.25">
      <c r="A5" s="3" t="str">
        <f>+OPEX!A5</f>
        <v>Starting year</v>
      </c>
      <c r="B5" s="8">
        <f>+Cover!B6</f>
        <v>365</v>
      </c>
      <c r="C5" s="8">
        <f>+Cover!C6</f>
        <v>365</v>
      </c>
      <c r="D5" s="8">
        <f>+Cover!D6</f>
        <v>365</v>
      </c>
      <c r="E5" s="8">
        <f>+Cover!E6</f>
        <v>365</v>
      </c>
      <c r="F5" s="8">
        <f>+Cover!F6</f>
        <v>365</v>
      </c>
      <c r="G5" s="8">
        <f>+Cover!G6</f>
        <v>365</v>
      </c>
    </row>
    <row r="6" spans="1:7" x14ac:dyDescent="0.25">
      <c r="A6" s="39" t="s">
        <v>172</v>
      </c>
    </row>
    <row r="7" spans="1:7" x14ac:dyDescent="0.25">
      <c r="A7" s="1" t="s">
        <v>173</v>
      </c>
      <c r="C7" s="8">
        <f ca="1">+'P&amp;L'!C36</f>
        <v>0</v>
      </c>
      <c r="D7" s="8">
        <f ca="1">+'P&amp;L'!D36</f>
        <v>0</v>
      </c>
      <c r="E7" s="8">
        <f ca="1">+'P&amp;L'!E36</f>
        <v>0</v>
      </c>
      <c r="F7" s="8">
        <f ca="1">+'P&amp;L'!F36</f>
        <v>0</v>
      </c>
      <c r="G7" s="8">
        <f ca="1">+'P&amp;L'!G36</f>
        <v>0</v>
      </c>
    </row>
    <row r="8" spans="1:7" x14ac:dyDescent="0.25">
      <c r="A8" s="17" t="s">
        <v>174</v>
      </c>
      <c r="B8" s="17"/>
      <c r="C8" s="105"/>
      <c r="D8" s="105"/>
      <c r="E8" s="105"/>
      <c r="F8" s="105"/>
      <c r="G8" s="105"/>
    </row>
    <row r="9" spans="1:7" x14ac:dyDescent="0.25">
      <c r="A9" s="1" t="s">
        <v>175</v>
      </c>
      <c r="C9" s="8">
        <f ca="1">+C7+C8</f>
        <v>0</v>
      </c>
      <c r="D9" s="8">
        <f t="shared" ref="D9:G9" ca="1" si="0">+D7+D8</f>
        <v>0</v>
      </c>
      <c r="E9" s="8">
        <f t="shared" ca="1" si="0"/>
        <v>0</v>
      </c>
      <c r="F9" s="8">
        <f t="shared" ca="1" si="0"/>
        <v>0</v>
      </c>
      <c r="G9" s="8">
        <f t="shared" ca="1" si="0"/>
        <v>0</v>
      </c>
    </row>
    <row r="10" spans="1:7" x14ac:dyDescent="0.25">
      <c r="A10" s="1" t="s">
        <v>49</v>
      </c>
      <c r="B10" s="103"/>
      <c r="C10" s="104">
        <v>0.24</v>
      </c>
      <c r="D10" s="104">
        <v>0.24</v>
      </c>
      <c r="E10" s="104">
        <v>0.24</v>
      </c>
      <c r="F10" s="104">
        <v>0.24</v>
      </c>
      <c r="G10" s="104">
        <v>0.24</v>
      </c>
    </row>
    <row r="11" spans="1:7" x14ac:dyDescent="0.25">
      <c r="A11" s="3" t="s">
        <v>172</v>
      </c>
      <c r="C11" s="8">
        <f ca="1">+C9*C10</f>
        <v>0</v>
      </c>
      <c r="D11" s="8">
        <f t="shared" ref="D11:G11" ca="1" si="1">+D9*D10</f>
        <v>0</v>
      </c>
      <c r="E11" s="8">
        <f t="shared" ca="1" si="1"/>
        <v>0</v>
      </c>
      <c r="F11" s="8">
        <f t="shared" ca="1" si="1"/>
        <v>0</v>
      </c>
      <c r="G11" s="8">
        <f t="shared" ca="1" si="1"/>
        <v>0</v>
      </c>
    </row>
    <row r="12" spans="1:7" x14ac:dyDescent="0.25">
      <c r="A12" s="39" t="s">
        <v>176</v>
      </c>
      <c r="C12" s="106"/>
      <c r="D12" s="106"/>
      <c r="E12" s="106"/>
      <c r="F12" s="106"/>
      <c r="G12" s="106"/>
    </row>
    <row r="13" spans="1:7" x14ac:dyDescent="0.25">
      <c r="A13" s="1" t="s">
        <v>3</v>
      </c>
      <c r="C13" s="8">
        <f>+'P&amp;L'!C31</f>
        <v>0</v>
      </c>
      <c r="D13" s="8">
        <f>+'P&amp;L'!D31</f>
        <v>0</v>
      </c>
      <c r="E13" s="8">
        <f>+'P&amp;L'!E31</f>
        <v>0</v>
      </c>
      <c r="F13" s="8">
        <f>+'P&amp;L'!F31</f>
        <v>0</v>
      </c>
      <c r="G13" s="8">
        <f>+'P&amp;L'!G31</f>
        <v>0</v>
      </c>
    </row>
    <row r="14" spans="1:7" x14ac:dyDescent="0.25">
      <c r="A14" s="17" t="s">
        <v>174</v>
      </c>
      <c r="B14" s="17"/>
      <c r="C14" s="105"/>
      <c r="D14" s="105"/>
      <c r="E14" s="105"/>
      <c r="F14" s="105"/>
      <c r="G14" s="105"/>
    </row>
    <row r="15" spans="1:7" x14ac:dyDescent="0.25">
      <c r="A15" s="1" t="s">
        <v>175</v>
      </c>
      <c r="C15" s="8">
        <f>+C13+C14</f>
        <v>0</v>
      </c>
      <c r="D15" s="8">
        <f t="shared" ref="D15:G15" si="2">+D13+D14</f>
        <v>0</v>
      </c>
      <c r="E15" s="8">
        <f t="shared" si="2"/>
        <v>0</v>
      </c>
      <c r="F15" s="8">
        <f t="shared" si="2"/>
        <v>0</v>
      </c>
      <c r="G15" s="8">
        <f t="shared" si="2"/>
        <v>0</v>
      </c>
    </row>
    <row r="16" spans="1:7" x14ac:dyDescent="0.25">
      <c r="A16" s="1" t="s">
        <v>49</v>
      </c>
      <c r="C16" s="41">
        <v>3.9E-2</v>
      </c>
      <c r="D16" s="41">
        <f>+C16</f>
        <v>3.9E-2</v>
      </c>
      <c r="E16" s="41">
        <f t="shared" ref="E16:G16" si="3">+D16</f>
        <v>3.9E-2</v>
      </c>
      <c r="F16" s="41">
        <f t="shared" si="3"/>
        <v>3.9E-2</v>
      </c>
      <c r="G16" s="41">
        <f t="shared" si="3"/>
        <v>3.9E-2</v>
      </c>
    </row>
    <row r="17" spans="1:7" x14ac:dyDescent="0.25">
      <c r="A17" s="3" t="s">
        <v>176</v>
      </c>
      <c r="C17" s="8">
        <f>+C15*C16</f>
        <v>0</v>
      </c>
      <c r="D17" s="8">
        <f t="shared" ref="D17:G17" si="4">+D15*D16</f>
        <v>0</v>
      </c>
      <c r="E17" s="8">
        <f t="shared" si="4"/>
        <v>0</v>
      </c>
      <c r="F17" s="8">
        <f t="shared" si="4"/>
        <v>0</v>
      </c>
      <c r="G17" s="8">
        <f t="shared" si="4"/>
        <v>0</v>
      </c>
    </row>
    <row r="18" spans="1:7" x14ac:dyDescent="0.25">
      <c r="C18" s="106"/>
      <c r="D18" s="106"/>
      <c r="E18" s="106"/>
      <c r="F18" s="106"/>
      <c r="G18" s="106"/>
    </row>
    <row r="19" spans="1:7" x14ac:dyDescent="0.25">
      <c r="A19" s="9" t="s">
        <v>177</v>
      </c>
      <c r="C19" s="107">
        <f ca="1">+C17+C11</f>
        <v>0</v>
      </c>
      <c r="D19" s="107">
        <f t="shared" ref="D19:G19" ca="1" si="5">+D17+D11</f>
        <v>0</v>
      </c>
      <c r="E19" s="107">
        <f t="shared" ca="1" si="5"/>
        <v>0</v>
      </c>
      <c r="F19" s="107">
        <f t="shared" ca="1" si="5"/>
        <v>0</v>
      </c>
      <c r="G19" s="107">
        <f t="shared" ca="1" si="5"/>
        <v>0</v>
      </c>
    </row>
    <row r="20" spans="1:7" x14ac:dyDescent="0.25">
      <c r="C20" s="106"/>
      <c r="D20" s="106"/>
      <c r="E20" s="106"/>
      <c r="F20" s="106"/>
      <c r="G20" s="106"/>
    </row>
    <row r="21" spans="1:7" x14ac:dyDescent="0.25">
      <c r="A21" s="9" t="s">
        <v>41</v>
      </c>
      <c r="C21" s="108" t="e">
        <f ca="1">+C19/C7</f>
        <v>#DIV/0!</v>
      </c>
      <c r="D21" s="108" t="e">
        <f t="shared" ref="D21:G21" ca="1" si="6">+D19/D7</f>
        <v>#DIV/0!</v>
      </c>
      <c r="E21" s="108" t="e">
        <f t="shared" ca="1" si="6"/>
        <v>#DIV/0!</v>
      </c>
      <c r="F21" s="108" t="e">
        <f t="shared" ca="1" si="6"/>
        <v>#DIV/0!</v>
      </c>
      <c r="G21" s="108" t="e">
        <f t="shared" ca="1" si="6"/>
        <v>#DIV/0!</v>
      </c>
    </row>
    <row r="22" spans="1:7" x14ac:dyDescent="0.25">
      <c r="C22" s="106"/>
      <c r="D22" s="106"/>
      <c r="E22" s="106"/>
      <c r="F22" s="106"/>
      <c r="G22" s="106"/>
    </row>
    <row r="23" spans="1:7" x14ac:dyDescent="0.25">
      <c r="C23" s="106"/>
      <c r="D23" s="106"/>
      <c r="E23" s="106"/>
      <c r="F23" s="106"/>
      <c r="G23" s="106"/>
    </row>
    <row r="24" spans="1:7" x14ac:dyDescent="0.25">
      <c r="C24" s="106"/>
      <c r="D24" s="106"/>
      <c r="E24" s="106"/>
      <c r="F24" s="106"/>
      <c r="G24" s="106"/>
    </row>
    <row r="25" spans="1:7" x14ac:dyDescent="0.25">
      <c r="C25" s="106"/>
      <c r="D25" s="106"/>
      <c r="E25" s="106"/>
      <c r="F25" s="106"/>
      <c r="G25" s="106"/>
    </row>
    <row r="26" spans="1:7" x14ac:dyDescent="0.25">
      <c r="C26" s="106"/>
      <c r="D26" s="106"/>
      <c r="E26" s="106"/>
      <c r="F26" s="106"/>
      <c r="G26" s="106"/>
    </row>
  </sheetData>
  <pageMargins left="0.51181102362204722" right="0.51181102362204722" top="0.74803149606299213" bottom="0.74803149606299213" header="0.31496062992125984" footer="0.31496062992125984"/>
  <pageSetup paperSize="9" scale="86" orientation="landscape" r:id="rId1"/>
  <headerFooter>
    <oddHeader>&amp;L&amp;F&amp;R&amp;A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workbookViewId="0">
      <pane xSplit="1" ySplit="6" topLeftCell="B7" activePane="bottomRight" state="frozen"/>
      <selection pane="topRight" activeCell="B1" sqref="B1"/>
      <selection pane="bottomLeft" activeCell="A8" sqref="A8"/>
      <selection pane="bottomRight" activeCell="A23" sqref="A23"/>
    </sheetView>
  </sheetViews>
  <sheetFormatPr defaultColWidth="9.140625" defaultRowHeight="12.75" x14ac:dyDescent="0.25"/>
  <cols>
    <col min="1" max="1" width="31.5703125" style="1" bestFit="1" customWidth="1"/>
    <col min="2" max="7" width="12.7109375" style="1" customWidth="1"/>
    <col min="8" max="8" width="1.85546875" style="1" customWidth="1"/>
    <col min="9" max="16384" width="9.140625" style="1"/>
  </cols>
  <sheetData>
    <row r="1" spans="1:8" x14ac:dyDescent="0.25">
      <c r="A1" s="2" t="str">
        <f>+Cover!B1</f>
        <v>CHG</v>
      </c>
    </row>
    <row r="2" spans="1:8" x14ac:dyDescent="0.25">
      <c r="A2" s="4" t="str">
        <f>+Taxes!A2</f>
        <v>Starting year</v>
      </c>
      <c r="B2" s="5">
        <f>+Cover!B3</f>
        <v>43831</v>
      </c>
      <c r="C2" s="5">
        <f>+Cover!C3</f>
        <v>44197</v>
      </c>
      <c r="D2" s="5">
        <f>+Cover!D3</f>
        <v>44562</v>
      </c>
      <c r="E2" s="5">
        <f>+Cover!E3</f>
        <v>44927</v>
      </c>
      <c r="F2" s="5">
        <f>+Cover!F3</f>
        <v>45292</v>
      </c>
      <c r="G2" s="5">
        <f>+Cover!G3</f>
        <v>45658</v>
      </c>
    </row>
    <row r="3" spans="1:8" x14ac:dyDescent="0.25">
      <c r="A3" s="4" t="str">
        <f>+Taxes!A3</f>
        <v>Starting year</v>
      </c>
      <c r="B3" s="5">
        <f>+Cover!B4</f>
        <v>44196</v>
      </c>
      <c r="C3" s="5">
        <f>+Cover!C4</f>
        <v>44561</v>
      </c>
      <c r="D3" s="5">
        <f>+Cover!D4</f>
        <v>44926</v>
      </c>
      <c r="E3" s="5">
        <f>+Cover!E4</f>
        <v>45291</v>
      </c>
      <c r="F3" s="5">
        <f>+Cover!F4</f>
        <v>45657</v>
      </c>
      <c r="G3" s="5">
        <f>+Cover!G4</f>
        <v>46022</v>
      </c>
    </row>
    <row r="4" spans="1:8" x14ac:dyDescent="0.25">
      <c r="A4" s="6" t="str">
        <f>+Taxes!A4</f>
        <v>Starting year</v>
      </c>
      <c r="B4" s="36" t="str">
        <f>+Cover!B5</f>
        <v>FY 2020</v>
      </c>
      <c r="C4" s="36" t="str">
        <f>+Cover!C5</f>
        <v>FY 2021</v>
      </c>
      <c r="D4" s="36" t="str">
        <f>+Cover!D5</f>
        <v>FY 2022</v>
      </c>
      <c r="E4" s="36" t="str">
        <f>+Cover!E5</f>
        <v>FY 2023</v>
      </c>
      <c r="F4" s="36" t="str">
        <f>+Cover!F5</f>
        <v>FY 2024</v>
      </c>
      <c r="G4" s="36" t="str">
        <f>+Cover!G5</f>
        <v>FY 2025</v>
      </c>
    </row>
    <row r="5" spans="1:8" x14ac:dyDescent="0.25">
      <c r="A5" s="3" t="str">
        <f>+Taxes!A5</f>
        <v>Starting year</v>
      </c>
      <c r="B5" s="8">
        <f>+Cover!B6</f>
        <v>365</v>
      </c>
      <c r="C5" s="8">
        <f>+Cover!C6</f>
        <v>365</v>
      </c>
      <c r="D5" s="8">
        <f>+Cover!D6</f>
        <v>365</v>
      </c>
      <c r="E5" s="8">
        <f>+Cover!E6</f>
        <v>365</v>
      </c>
      <c r="F5" s="8">
        <f>+Cover!F6</f>
        <v>365</v>
      </c>
      <c r="G5" s="8">
        <f>+Cover!G6</f>
        <v>365</v>
      </c>
    </row>
    <row r="7" spans="1:8" x14ac:dyDescent="0.25">
      <c r="A7" s="3" t="s">
        <v>29</v>
      </c>
      <c r="B7" s="18"/>
      <c r="C7" s="15"/>
      <c r="D7" s="15"/>
      <c r="E7" s="15"/>
      <c r="F7" s="15"/>
      <c r="G7" s="15"/>
    </row>
    <row r="8" spans="1:8" x14ac:dyDescent="0.25">
      <c r="A8" s="9" t="s">
        <v>32</v>
      </c>
      <c r="B8" s="33"/>
      <c r="C8" s="11">
        <f>(+'Assumption_Sales&amp;COGS'!C51*1.22/C5*C7)</f>
        <v>0</v>
      </c>
      <c r="D8" s="11">
        <f>(+'Assumption_Sales&amp;COGS'!D51*1.22/D5*D7)</f>
        <v>0</v>
      </c>
      <c r="E8" s="11">
        <f>(+'Assumption_Sales&amp;COGS'!E51*1.22/E5*E7)</f>
        <v>0</v>
      </c>
      <c r="F8" s="11">
        <f>(+'Assumption_Sales&amp;COGS'!F51*1.22/F5*F7)</f>
        <v>0</v>
      </c>
      <c r="G8" s="11">
        <f>(+'Assumption_Sales&amp;COGS'!G51*1.22/G5*G7)</f>
        <v>0</v>
      </c>
    </row>
    <row r="9" spans="1:8" x14ac:dyDescent="0.25">
      <c r="A9" s="3"/>
    </row>
    <row r="10" spans="1:8" x14ac:dyDescent="0.25">
      <c r="A10" s="3" t="s">
        <v>30</v>
      </c>
      <c r="B10" s="18"/>
      <c r="C10" s="15"/>
      <c r="D10" s="15"/>
      <c r="E10" s="15"/>
      <c r="F10" s="15"/>
      <c r="G10" s="15"/>
    </row>
    <row r="11" spans="1:8" x14ac:dyDescent="0.25">
      <c r="A11" s="9" t="s">
        <v>33</v>
      </c>
      <c r="B11" s="33"/>
      <c r="C11" s="11">
        <f>+(C22*1.22)/C5*C10</f>
        <v>0</v>
      </c>
      <c r="D11" s="11">
        <f t="shared" ref="D11:G11" si="0">+(D22*1.22)/D5*D10</f>
        <v>0</v>
      </c>
      <c r="E11" s="11">
        <f t="shared" si="0"/>
        <v>0</v>
      </c>
      <c r="F11" s="11">
        <f t="shared" si="0"/>
        <v>0</v>
      </c>
      <c r="G11" s="11">
        <f t="shared" si="0"/>
        <v>0</v>
      </c>
      <c r="H11" s="11"/>
    </row>
    <row r="12" spans="1:8" x14ac:dyDescent="0.25">
      <c r="A12" s="3"/>
    </row>
    <row r="13" spans="1:8" x14ac:dyDescent="0.25">
      <c r="A13" s="3" t="s">
        <v>31</v>
      </c>
      <c r="B13" s="18"/>
      <c r="C13" s="15"/>
      <c r="D13" s="15"/>
      <c r="E13" s="15"/>
      <c r="F13" s="15"/>
      <c r="G13" s="15"/>
    </row>
    <row r="14" spans="1:8" x14ac:dyDescent="0.25">
      <c r="A14" s="3" t="s">
        <v>34</v>
      </c>
      <c r="B14" s="33"/>
      <c r="C14" s="7">
        <f>(+'Assumption_Sales&amp;COGS'!C97/C5*C13)</f>
        <v>0</v>
      </c>
      <c r="D14" s="7">
        <f>(+'Assumption_Sales&amp;COGS'!D97/D5*D13)</f>
        <v>0</v>
      </c>
      <c r="E14" s="7">
        <f>(+'Assumption_Sales&amp;COGS'!E97/E5*E13)</f>
        <v>0</v>
      </c>
      <c r="F14" s="7">
        <f>(+'Assumption_Sales&amp;COGS'!F97/F5*F13)</f>
        <v>0</v>
      </c>
      <c r="G14" s="7">
        <f>(+'Assumption_Sales&amp;COGS'!G97/G5*G13)</f>
        <v>0</v>
      </c>
    </row>
    <row r="15" spans="1:8" x14ac:dyDescent="0.25">
      <c r="A15" s="59" t="s">
        <v>35</v>
      </c>
      <c r="B15" s="17"/>
      <c r="C15" s="16"/>
      <c r="D15" s="16"/>
      <c r="E15" s="16"/>
      <c r="F15" s="16"/>
      <c r="G15" s="16"/>
    </row>
    <row r="16" spans="1:8" ht="13.5" thickBot="1" x14ac:dyDescent="0.3">
      <c r="A16" s="14" t="s">
        <v>36</v>
      </c>
      <c r="B16" s="117"/>
      <c r="C16" s="13">
        <f>+C14+C15</f>
        <v>0</v>
      </c>
      <c r="D16" s="13">
        <f t="shared" ref="D16:G16" si="1">+D14+D15</f>
        <v>0</v>
      </c>
      <c r="E16" s="13">
        <f t="shared" si="1"/>
        <v>0</v>
      </c>
      <c r="F16" s="13">
        <f t="shared" si="1"/>
        <v>0</v>
      </c>
      <c r="G16" s="13">
        <f t="shared" si="1"/>
        <v>0</v>
      </c>
    </row>
    <row r="17" spans="1:7" ht="13.5" thickTop="1" x14ac:dyDescent="0.25">
      <c r="E17" s="7"/>
    </row>
    <row r="18" spans="1:7" x14ac:dyDescent="0.25">
      <c r="A18" s="42" t="s">
        <v>178</v>
      </c>
      <c r="C18" s="7"/>
      <c r="E18" s="7"/>
    </row>
    <row r="19" spans="1:7" x14ac:dyDescent="0.25">
      <c r="A19" s="1" t="s">
        <v>179</v>
      </c>
      <c r="C19" s="7">
        <f>+BS!B14</f>
        <v>0</v>
      </c>
      <c r="D19" s="7">
        <f>+BS!C14</f>
        <v>0</v>
      </c>
      <c r="E19" s="7">
        <f>+BS!D14</f>
        <v>0</v>
      </c>
      <c r="F19" s="7">
        <f>+BS!E14</f>
        <v>0</v>
      </c>
      <c r="G19" s="7">
        <f>+BS!F14</f>
        <v>0</v>
      </c>
    </row>
    <row r="20" spans="1:7" x14ac:dyDescent="0.25">
      <c r="A20" s="1" t="s">
        <v>42</v>
      </c>
      <c r="C20" s="7">
        <f>+'Assumption_Sales&amp;COGS'!C97</f>
        <v>0</v>
      </c>
      <c r="D20" s="7">
        <f>+'Assumption_Sales&amp;COGS'!D97</f>
        <v>0</v>
      </c>
      <c r="E20" s="7">
        <f>+'Assumption_Sales&amp;COGS'!E97</f>
        <v>0</v>
      </c>
      <c r="F20" s="7">
        <f>+'Assumption_Sales&amp;COGS'!F97</f>
        <v>0</v>
      </c>
      <c r="G20" s="7">
        <f>+'Assumption_Sales&amp;COGS'!G97</f>
        <v>0</v>
      </c>
    </row>
    <row r="21" spans="1:7" x14ac:dyDescent="0.25">
      <c r="A21" s="17" t="s">
        <v>180</v>
      </c>
      <c r="B21" s="17"/>
      <c r="C21" s="116">
        <f>+BS!C14</f>
        <v>0</v>
      </c>
      <c r="D21" s="116">
        <f>+BS!D14</f>
        <v>0</v>
      </c>
      <c r="E21" s="116">
        <f>+BS!E14</f>
        <v>0</v>
      </c>
      <c r="F21" s="116">
        <f>+BS!F14</f>
        <v>0</v>
      </c>
      <c r="G21" s="116">
        <f>+BS!G14</f>
        <v>0</v>
      </c>
    </row>
    <row r="22" spans="1:7" ht="13.5" thickBot="1" x14ac:dyDescent="0.3">
      <c r="A22" s="118" t="s">
        <v>181</v>
      </c>
      <c r="B22" s="119"/>
      <c r="C22" s="13">
        <f>-C19+C20+C21</f>
        <v>0</v>
      </c>
      <c r="D22" s="13">
        <f t="shared" ref="D22:G22" si="2">-D19+D20+D21</f>
        <v>0</v>
      </c>
      <c r="E22" s="13">
        <f t="shared" si="2"/>
        <v>0</v>
      </c>
      <c r="F22" s="13">
        <f t="shared" si="2"/>
        <v>0</v>
      </c>
      <c r="G22" s="13">
        <f t="shared" si="2"/>
        <v>0</v>
      </c>
    </row>
    <row r="23" spans="1:7" ht="13.5" thickTop="1" x14ac:dyDescent="0.25"/>
    <row r="25" spans="1:7" x14ac:dyDescent="0.25">
      <c r="C25" s="7"/>
      <c r="D25" s="7"/>
      <c r="E25" s="7"/>
      <c r="F25" s="7"/>
      <c r="G25" s="7"/>
    </row>
  </sheetData>
  <printOptions horizontalCentered="1"/>
  <pageMargins left="0.51181102362204722" right="0.5118110236220472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workbookViewId="0">
      <pane xSplit="1" ySplit="6" topLeftCell="B7" activePane="bottomRight" state="frozen"/>
      <selection pane="topRight" activeCell="B1" sqref="B1"/>
      <selection pane="bottomLeft" activeCell="A8" sqref="A8"/>
      <selection pane="bottomRight" activeCell="A27" sqref="A27"/>
    </sheetView>
  </sheetViews>
  <sheetFormatPr defaultColWidth="9.140625" defaultRowHeight="12.75" x14ac:dyDescent="0.25"/>
  <cols>
    <col min="1" max="1" width="31.42578125" style="1" bestFit="1" customWidth="1"/>
    <col min="2" max="7" width="12.7109375" style="1" customWidth="1"/>
    <col min="8" max="8" width="1.85546875" style="1" customWidth="1"/>
    <col min="9" max="16384" width="9.140625" style="1"/>
  </cols>
  <sheetData>
    <row r="1" spans="1:7" x14ac:dyDescent="0.25">
      <c r="A1" s="2" t="str">
        <f>+Cover!B1</f>
        <v>CHG</v>
      </c>
    </row>
    <row r="2" spans="1:7" x14ac:dyDescent="0.25">
      <c r="A2" s="4" t="str">
        <f>+Assumption_BS_CCN!A2</f>
        <v>Starting year</v>
      </c>
      <c r="B2" s="5">
        <f>+Cover!B3</f>
        <v>43831</v>
      </c>
      <c r="C2" s="5">
        <f>+Cover!C3</f>
        <v>44197</v>
      </c>
      <c r="D2" s="5">
        <f>+Cover!D3</f>
        <v>44562</v>
      </c>
      <c r="E2" s="5">
        <f>+Cover!E3</f>
        <v>44927</v>
      </c>
      <c r="F2" s="5">
        <f>+Cover!F3</f>
        <v>45292</v>
      </c>
      <c r="G2" s="5">
        <f>+Cover!G3</f>
        <v>45658</v>
      </c>
    </row>
    <row r="3" spans="1:7" x14ac:dyDescent="0.25">
      <c r="A3" s="4" t="str">
        <f>+Assumption_BS_CCN!A3</f>
        <v>Starting year</v>
      </c>
      <c r="B3" s="5">
        <f>+Cover!B4</f>
        <v>44196</v>
      </c>
      <c r="C3" s="5">
        <f>+Cover!C4</f>
        <v>44561</v>
      </c>
      <c r="D3" s="5">
        <f>+Cover!D4</f>
        <v>44926</v>
      </c>
      <c r="E3" s="5">
        <f>+Cover!E4</f>
        <v>45291</v>
      </c>
      <c r="F3" s="5">
        <f>+Cover!F4</f>
        <v>45657</v>
      </c>
      <c r="G3" s="5">
        <f>+Cover!G4</f>
        <v>46022</v>
      </c>
    </row>
    <row r="4" spans="1:7" x14ac:dyDescent="0.25">
      <c r="A4" s="6" t="str">
        <f>+Assumption_BS_CCN!A4</f>
        <v>Starting year</v>
      </c>
      <c r="B4" s="36" t="str">
        <f>+Cover!B5</f>
        <v>FY 2020</v>
      </c>
      <c r="C4" s="36" t="str">
        <f>+Cover!C5</f>
        <v>FY 2021</v>
      </c>
      <c r="D4" s="36" t="str">
        <f>+Cover!D5</f>
        <v>FY 2022</v>
      </c>
      <c r="E4" s="36" t="str">
        <f>+Cover!E5</f>
        <v>FY 2023</v>
      </c>
      <c r="F4" s="36" t="str">
        <f>+Cover!F5</f>
        <v>FY 2024</v>
      </c>
      <c r="G4" s="36" t="str">
        <f>+Cover!G5</f>
        <v>FY 2025</v>
      </c>
    </row>
    <row r="5" spans="1:7" x14ac:dyDescent="0.25">
      <c r="A5" s="3" t="str">
        <f>+Assumption_BS_CCN!A5</f>
        <v>Starting year</v>
      </c>
      <c r="B5" s="8">
        <f>+Cover!B6</f>
        <v>365</v>
      </c>
      <c r="C5" s="8">
        <f>+Cover!C6</f>
        <v>365</v>
      </c>
      <c r="D5" s="8">
        <f>+Cover!D6</f>
        <v>365</v>
      </c>
      <c r="E5" s="8">
        <f>+Cover!E6</f>
        <v>365</v>
      </c>
      <c r="F5" s="8">
        <f>+Cover!F6</f>
        <v>365</v>
      </c>
      <c r="G5" s="8">
        <f>+Cover!G6</f>
        <v>365</v>
      </c>
    </row>
    <row r="7" spans="1:7" x14ac:dyDescent="0.25">
      <c r="A7" s="39" t="s">
        <v>182</v>
      </c>
    </row>
    <row r="8" spans="1:7" x14ac:dyDescent="0.25">
      <c r="A8" s="39" t="s">
        <v>117</v>
      </c>
    </row>
    <row r="9" spans="1:7" x14ac:dyDescent="0.25">
      <c r="A9" s="1" t="s">
        <v>183</v>
      </c>
      <c r="B9" s="33"/>
      <c r="C9" s="96"/>
      <c r="D9" s="96"/>
      <c r="E9" s="96"/>
      <c r="F9" s="96"/>
      <c r="G9" s="96"/>
    </row>
    <row r="10" spans="1:7" x14ac:dyDescent="0.25">
      <c r="A10" s="1" t="s">
        <v>184</v>
      </c>
      <c r="C10" s="15"/>
      <c r="D10" s="15"/>
      <c r="E10" s="15"/>
      <c r="F10" s="15"/>
      <c r="G10" s="15"/>
    </row>
    <row r="11" spans="1:7" x14ac:dyDescent="0.25">
      <c r="A11" s="1" t="s">
        <v>185</v>
      </c>
      <c r="C11" s="15"/>
      <c r="D11" s="18">
        <f>+C11+C12</f>
        <v>0</v>
      </c>
      <c r="E11" s="18">
        <f>+D11+D12</f>
        <v>0</v>
      </c>
      <c r="F11" s="18">
        <f t="shared" ref="F11:G11" si="0">+E11+E12</f>
        <v>0</v>
      </c>
      <c r="G11" s="18">
        <f t="shared" si="0"/>
        <v>0</v>
      </c>
    </row>
    <row r="12" spans="1:7" x14ac:dyDescent="0.25">
      <c r="A12" s="17" t="s">
        <v>186</v>
      </c>
      <c r="B12" s="17"/>
      <c r="C12" s="16"/>
      <c r="D12" s="16"/>
      <c r="E12" s="16"/>
      <c r="F12" s="16"/>
      <c r="G12" s="16"/>
    </row>
    <row r="13" spans="1:7" x14ac:dyDescent="0.25">
      <c r="A13" s="70" t="s">
        <v>187</v>
      </c>
      <c r="B13" s="99">
        <f>SUM(B9:B12)</f>
        <v>0</v>
      </c>
      <c r="C13" s="97">
        <f>B13+C10-C11-C12</f>
        <v>0</v>
      </c>
      <c r="D13" s="97">
        <f>+C13+D10-D12</f>
        <v>0</v>
      </c>
      <c r="E13" s="97">
        <f t="shared" ref="E13:G13" si="1">+D13+E10-E12</f>
        <v>0</v>
      </c>
      <c r="F13" s="97">
        <f t="shared" si="1"/>
        <v>0</v>
      </c>
      <c r="G13" s="97">
        <f t="shared" si="1"/>
        <v>0</v>
      </c>
    </row>
    <row r="14" spans="1:7" s="72" customFormat="1" x14ac:dyDescent="0.25">
      <c r="A14" s="71"/>
      <c r="B14" s="98"/>
      <c r="C14" s="97"/>
      <c r="D14" s="97"/>
      <c r="E14" s="97"/>
      <c r="F14" s="97"/>
      <c r="G14" s="97"/>
    </row>
    <row r="15" spans="1:7" x14ac:dyDescent="0.25">
      <c r="A15" s="39" t="s">
        <v>116</v>
      </c>
      <c r="B15" s="42"/>
      <c r="C15" s="97"/>
      <c r="D15" s="97"/>
      <c r="E15" s="97"/>
      <c r="F15" s="97"/>
      <c r="G15" s="97"/>
    </row>
    <row r="16" spans="1:7" x14ac:dyDescent="0.25">
      <c r="A16" s="1" t="s">
        <v>188</v>
      </c>
      <c r="B16" s="33"/>
      <c r="C16" s="96"/>
      <c r="D16" s="96"/>
      <c r="E16" s="96"/>
      <c r="F16" s="96"/>
      <c r="G16" s="96"/>
    </row>
    <row r="17" spans="1:8" x14ac:dyDescent="0.25">
      <c r="A17" s="1" t="s">
        <v>189</v>
      </c>
      <c r="C17" s="15"/>
      <c r="D17" s="15"/>
      <c r="E17" s="15"/>
      <c r="F17" s="15"/>
      <c r="G17" s="15"/>
    </row>
    <row r="18" spans="1:8" x14ac:dyDescent="0.25">
      <c r="A18" s="1" t="s">
        <v>185</v>
      </c>
      <c r="C18" s="15"/>
      <c r="D18" s="18">
        <f>+C18+C19</f>
        <v>0</v>
      </c>
      <c r="E18" s="18">
        <f t="shared" ref="E18:G18" si="2">+D18+D19</f>
        <v>0</v>
      </c>
      <c r="F18" s="18">
        <f t="shared" si="2"/>
        <v>0</v>
      </c>
      <c r="G18" s="18">
        <f t="shared" si="2"/>
        <v>0</v>
      </c>
    </row>
    <row r="19" spans="1:8" x14ac:dyDescent="0.25">
      <c r="A19" s="17" t="s">
        <v>186</v>
      </c>
      <c r="B19" s="17"/>
      <c r="C19" s="16"/>
      <c r="D19" s="16"/>
      <c r="E19" s="16"/>
      <c r="F19" s="16"/>
      <c r="G19" s="16"/>
    </row>
    <row r="20" spans="1:8" x14ac:dyDescent="0.25">
      <c r="A20" s="70" t="s">
        <v>190</v>
      </c>
      <c r="B20" s="99">
        <f>SUM(B16:B19)</f>
        <v>0</v>
      </c>
      <c r="C20" s="97">
        <f>B20+C17-C18-C19</f>
        <v>0</v>
      </c>
      <c r="D20" s="97">
        <f>+C20+D17-D19</f>
        <v>0</v>
      </c>
      <c r="E20" s="97">
        <f t="shared" ref="E20:G20" si="3">+D20+E17-E19</f>
        <v>0</v>
      </c>
      <c r="F20" s="97">
        <f t="shared" si="3"/>
        <v>0</v>
      </c>
      <c r="G20" s="97">
        <f t="shared" si="3"/>
        <v>0</v>
      </c>
    </row>
    <row r="21" spans="1:8" s="72" customFormat="1" x14ac:dyDescent="0.25">
      <c r="A21" s="71"/>
      <c r="C21" s="18"/>
      <c r="D21" s="18"/>
      <c r="E21" s="18"/>
      <c r="F21" s="18"/>
      <c r="G21" s="18"/>
    </row>
    <row r="22" spans="1:8" x14ac:dyDescent="0.25">
      <c r="A22" s="39" t="s">
        <v>118</v>
      </c>
      <c r="C22" s="18"/>
      <c r="D22" s="18"/>
      <c r="E22" s="18"/>
      <c r="F22" s="18"/>
      <c r="G22" s="18"/>
    </row>
    <row r="23" spans="1:8" x14ac:dyDescent="0.25">
      <c r="A23" s="1" t="s">
        <v>191</v>
      </c>
      <c r="B23" s="33"/>
      <c r="C23" s="96"/>
      <c r="D23" s="96"/>
      <c r="E23" s="96"/>
      <c r="F23" s="96"/>
      <c r="G23" s="96"/>
    </row>
    <row r="24" spans="1:8" x14ac:dyDescent="0.25">
      <c r="A24" s="3" t="s">
        <v>192</v>
      </c>
      <c r="C24" s="15"/>
      <c r="D24" s="15"/>
      <c r="E24" s="15"/>
      <c r="F24" s="15"/>
      <c r="G24" s="15"/>
    </row>
    <row r="25" spans="1:8" x14ac:dyDescent="0.25">
      <c r="A25" s="3"/>
      <c r="C25" s="15"/>
      <c r="D25" s="15"/>
      <c r="E25" s="15"/>
      <c r="F25" s="15"/>
      <c r="G25" s="15"/>
    </row>
    <row r="26" spans="1:8" x14ac:dyDescent="0.25">
      <c r="A26" s="3"/>
      <c r="C26" s="15"/>
      <c r="D26" s="15"/>
      <c r="E26" s="15"/>
      <c r="F26" s="15"/>
      <c r="G26" s="15"/>
    </row>
    <row r="27" spans="1:8" x14ac:dyDescent="0.25">
      <c r="A27" s="3"/>
      <c r="C27" s="15"/>
      <c r="D27" s="15"/>
      <c r="E27" s="15"/>
      <c r="F27" s="15"/>
      <c r="G27" s="15"/>
    </row>
    <row r="28" spans="1:8" x14ac:dyDescent="0.25">
      <c r="A28" s="59"/>
      <c r="B28" s="17"/>
      <c r="C28" s="16"/>
      <c r="D28" s="16"/>
      <c r="E28" s="16"/>
      <c r="F28" s="16"/>
      <c r="G28" s="16"/>
    </row>
    <row r="29" spans="1:8" x14ac:dyDescent="0.25">
      <c r="A29" s="70" t="s">
        <v>193</v>
      </c>
      <c r="B29" s="99">
        <f>SUM(B23:B28)</f>
        <v>0</v>
      </c>
      <c r="C29" s="73">
        <f>+B29+SUM(C24:C28)</f>
        <v>0</v>
      </c>
      <c r="D29" s="73">
        <f>+C29+SUM(D24:D28)</f>
        <v>0</v>
      </c>
      <c r="E29" s="73">
        <f t="shared" ref="E29:G29" si="4">+D29+SUM(E24:E28)</f>
        <v>0</v>
      </c>
      <c r="F29" s="73">
        <f t="shared" si="4"/>
        <v>0</v>
      </c>
      <c r="G29" s="73">
        <f t="shared" si="4"/>
        <v>0</v>
      </c>
      <c r="H29" s="73"/>
    </row>
    <row r="30" spans="1:8" x14ac:dyDescent="0.25">
      <c r="A30" s="70"/>
      <c r="C30" s="7"/>
      <c r="D30" s="7"/>
      <c r="E30" s="7"/>
      <c r="F30" s="7"/>
      <c r="G30" s="7"/>
    </row>
  </sheetData>
  <pageMargins left="0.51181102362204722" right="0.5118110236220472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showGridLines="0" zoomScale="80" zoomScaleNormal="80" workbookViewId="0">
      <pane xSplit="1" ySplit="6" topLeftCell="B70" activePane="bottomRight" state="frozen"/>
      <selection pane="topRight" activeCell="B1" sqref="B1"/>
      <selection pane="bottomLeft" activeCell="A8" sqref="A8"/>
      <selection pane="bottomRight" activeCell="A102" sqref="A102"/>
    </sheetView>
  </sheetViews>
  <sheetFormatPr defaultColWidth="9.140625" defaultRowHeight="12.75" x14ac:dyDescent="0.25"/>
  <cols>
    <col min="1" max="1" width="31.42578125" style="1" customWidth="1"/>
    <col min="2" max="9" width="12.7109375" style="1" customWidth="1"/>
    <col min="10" max="16384" width="9.140625" style="1"/>
  </cols>
  <sheetData>
    <row r="1" spans="1:7" x14ac:dyDescent="0.25">
      <c r="A1" s="2" t="str">
        <f>+Cover!B1</f>
        <v>CHG</v>
      </c>
    </row>
    <row r="2" spans="1:7" x14ac:dyDescent="0.25">
      <c r="A2" s="4" t="str">
        <f>+Assumption_BS_CAPEX!A2</f>
        <v>Starting year</v>
      </c>
      <c r="B2" s="5">
        <f>+Cover!B3</f>
        <v>43831</v>
      </c>
      <c r="C2" s="5">
        <f>+Cover!C3</f>
        <v>44197</v>
      </c>
      <c r="D2" s="5">
        <f>+Cover!D3</f>
        <v>44562</v>
      </c>
      <c r="E2" s="5">
        <f>+Cover!E3</f>
        <v>44927</v>
      </c>
      <c r="F2" s="5">
        <f>+Cover!F3</f>
        <v>45292</v>
      </c>
      <c r="G2" s="5">
        <f>+Cover!G3</f>
        <v>45658</v>
      </c>
    </row>
    <row r="3" spans="1:7" x14ac:dyDescent="0.25">
      <c r="A3" s="4" t="str">
        <f>+Assumption_BS_CAPEX!A3</f>
        <v>Starting year</v>
      </c>
      <c r="B3" s="5">
        <f>+Cover!B4</f>
        <v>44196</v>
      </c>
      <c r="C3" s="5">
        <f>+Cover!C4</f>
        <v>44561</v>
      </c>
      <c r="D3" s="5">
        <f>+Cover!D4</f>
        <v>44926</v>
      </c>
      <c r="E3" s="5">
        <f>+Cover!E4</f>
        <v>45291</v>
      </c>
      <c r="F3" s="5">
        <f>+Cover!F4</f>
        <v>45657</v>
      </c>
      <c r="G3" s="5">
        <f>+Cover!G4</f>
        <v>46022</v>
      </c>
    </row>
    <row r="4" spans="1:7" x14ac:dyDescent="0.25">
      <c r="A4" s="6" t="str">
        <f>+Assumption_BS_CAPEX!A4</f>
        <v>Starting year</v>
      </c>
      <c r="B4" s="36" t="str">
        <f>+Cover!B5</f>
        <v>FY 2020</v>
      </c>
      <c r="C4" s="36" t="str">
        <f>+Cover!C5</f>
        <v>FY 2021</v>
      </c>
      <c r="D4" s="36" t="str">
        <f>+Cover!D5</f>
        <v>FY 2022</v>
      </c>
      <c r="E4" s="36" t="str">
        <f>+Cover!E5</f>
        <v>FY 2023</v>
      </c>
      <c r="F4" s="36" t="str">
        <f>+Cover!F5</f>
        <v>FY 2024</v>
      </c>
      <c r="G4" s="36" t="str">
        <f>+Cover!G5</f>
        <v>FY 2025</v>
      </c>
    </row>
    <row r="5" spans="1:7" x14ac:dyDescent="0.25">
      <c r="A5" s="3" t="str">
        <f>+Assumption_BS_CAPEX!A5</f>
        <v>Starting year</v>
      </c>
      <c r="B5" s="8">
        <f>+Cover!B6</f>
        <v>365</v>
      </c>
      <c r="C5" s="8">
        <f>+Cover!C6</f>
        <v>365</v>
      </c>
      <c r="D5" s="8">
        <f>+Cover!D6</f>
        <v>365</v>
      </c>
      <c r="E5" s="8">
        <f>+Cover!E6</f>
        <v>365</v>
      </c>
      <c r="F5" s="8">
        <f>+Cover!F6</f>
        <v>365</v>
      </c>
      <c r="G5" s="8">
        <f>+Cover!G6</f>
        <v>365</v>
      </c>
    </row>
    <row r="7" spans="1:7" x14ac:dyDescent="0.25">
      <c r="A7" s="39" t="s">
        <v>132</v>
      </c>
      <c r="C7" s="7"/>
      <c r="D7" s="7"/>
      <c r="E7" s="7"/>
      <c r="F7" s="7"/>
      <c r="G7" s="7"/>
    </row>
    <row r="8" spans="1:7" x14ac:dyDescent="0.25">
      <c r="A8" s="1" t="s">
        <v>194</v>
      </c>
      <c r="B8" s="7"/>
      <c r="C8" s="15"/>
      <c r="D8" s="15"/>
      <c r="E8" s="15"/>
      <c r="F8" s="15"/>
      <c r="G8" s="15"/>
    </row>
    <row r="9" spans="1:7" x14ac:dyDescent="0.25">
      <c r="B9" s="7">
        <f>+B8</f>
        <v>0</v>
      </c>
      <c r="C9" s="7"/>
      <c r="D9" s="7"/>
      <c r="E9" s="7"/>
      <c r="F9" s="7"/>
      <c r="G9" s="7"/>
    </row>
    <row r="10" spans="1:7" x14ac:dyDescent="0.25">
      <c r="B10" s="7"/>
      <c r="C10" s="7"/>
      <c r="D10" s="7"/>
      <c r="E10" s="7"/>
      <c r="F10" s="7"/>
      <c r="G10" s="7"/>
    </row>
    <row r="11" spans="1:7" x14ac:dyDescent="0.25">
      <c r="A11" s="3" t="s">
        <v>195</v>
      </c>
      <c r="C11" s="15"/>
      <c r="D11" s="18"/>
      <c r="E11" s="18"/>
      <c r="F11" s="18"/>
      <c r="G11" s="18"/>
    </row>
    <row r="12" spans="1:7" x14ac:dyDescent="0.25">
      <c r="A12" s="3" t="s">
        <v>196</v>
      </c>
      <c r="C12" s="18"/>
      <c r="D12" s="15"/>
      <c r="E12" s="18"/>
      <c r="F12" s="18"/>
      <c r="G12" s="18"/>
    </row>
    <row r="13" spans="1:7" x14ac:dyDescent="0.25">
      <c r="A13" s="3" t="s">
        <v>197</v>
      </c>
      <c r="C13" s="18"/>
      <c r="D13" s="18"/>
      <c r="E13" s="15"/>
      <c r="F13" s="18"/>
      <c r="G13" s="18"/>
    </row>
    <row r="14" spans="1:7" x14ac:dyDescent="0.25">
      <c r="A14" s="3" t="s">
        <v>198</v>
      </c>
      <c r="C14" s="18"/>
      <c r="D14" s="18"/>
      <c r="E14" s="18"/>
      <c r="F14" s="15"/>
      <c r="G14" s="18"/>
    </row>
    <row r="15" spans="1:7" x14ac:dyDescent="0.25">
      <c r="A15" s="3" t="s">
        <v>199</v>
      </c>
      <c r="B15" s="17"/>
      <c r="C15" s="19"/>
      <c r="D15" s="19"/>
      <c r="E15" s="19"/>
      <c r="F15" s="19"/>
      <c r="G15" s="16"/>
    </row>
    <row r="16" spans="1:7" x14ac:dyDescent="0.25">
      <c r="A16" s="70" t="s">
        <v>200</v>
      </c>
      <c r="C16" s="73">
        <f>SUM(C11:C15)</f>
        <v>0</v>
      </c>
      <c r="D16" s="73">
        <f>SUM(D11:D15)</f>
        <v>0</v>
      </c>
      <c r="E16" s="73">
        <f>SUM(E11:E15)</f>
        <v>0</v>
      </c>
      <c r="F16" s="73">
        <f>SUM(F11:F15)</f>
        <v>0</v>
      </c>
      <c r="G16" s="73">
        <f>SUM(G11:G15)</f>
        <v>0</v>
      </c>
    </row>
    <row r="17" spans="1:7" x14ac:dyDescent="0.25">
      <c r="C17" s="74"/>
    </row>
    <row r="18" spans="1:7" x14ac:dyDescent="0.25">
      <c r="A18" s="1" t="s">
        <v>194</v>
      </c>
      <c r="C18" s="74"/>
    </row>
    <row r="19" spans="1:7" x14ac:dyDescent="0.25">
      <c r="A19" s="3" t="s">
        <v>201</v>
      </c>
      <c r="B19" s="33"/>
      <c r="C19" s="111"/>
      <c r="D19" s="33" t="e">
        <f>-C49</f>
        <v>#NUM!</v>
      </c>
      <c r="E19" s="33"/>
      <c r="F19" s="33"/>
      <c r="G19" s="33"/>
    </row>
    <row r="20" spans="1:7" x14ac:dyDescent="0.25">
      <c r="A20" s="3" t="s">
        <v>202</v>
      </c>
      <c r="B20" s="33"/>
      <c r="C20" s="111"/>
      <c r="D20" s="33"/>
      <c r="E20" s="33" t="e">
        <f>-D49-C72</f>
        <v>#NUM!</v>
      </c>
      <c r="F20" s="33"/>
      <c r="G20" s="33"/>
    </row>
    <row r="21" spans="1:7" x14ac:dyDescent="0.25">
      <c r="A21" s="3" t="s">
        <v>203</v>
      </c>
      <c r="B21" s="33"/>
      <c r="C21" s="111"/>
      <c r="D21" s="33"/>
      <c r="E21" s="33"/>
      <c r="F21" s="33" t="e">
        <f>-E49-D72-C95</f>
        <v>#NUM!</v>
      </c>
      <c r="G21" s="33"/>
    </row>
    <row r="22" spans="1:7" x14ac:dyDescent="0.25">
      <c r="A22" s="3" t="s">
        <v>204</v>
      </c>
      <c r="B22" s="35"/>
      <c r="C22" s="112"/>
      <c r="D22" s="35"/>
      <c r="E22" s="35"/>
      <c r="F22" s="35"/>
      <c r="G22" s="35" t="e">
        <f>-F49-E72-D95</f>
        <v>#NUM!</v>
      </c>
    </row>
    <row r="23" spans="1:7" x14ac:dyDescent="0.25">
      <c r="A23" s="3"/>
      <c r="B23" s="33"/>
      <c r="C23" s="111">
        <f t="shared" ref="C23:E23" si="0">SUM(C19:C22)</f>
        <v>0</v>
      </c>
      <c r="D23" s="111" t="e">
        <f t="shared" si="0"/>
        <v>#NUM!</v>
      </c>
      <c r="E23" s="111" t="e">
        <f t="shared" si="0"/>
        <v>#NUM!</v>
      </c>
      <c r="F23" s="111" t="e">
        <f>SUM(F19:F22)</f>
        <v>#NUM!</v>
      </c>
      <c r="G23" s="111" t="e">
        <f>SUM(G19:G22)</f>
        <v>#NUM!</v>
      </c>
    </row>
    <row r="24" spans="1:7" x14ac:dyDescent="0.25">
      <c r="C24" s="74"/>
    </row>
    <row r="25" spans="1:7" x14ac:dyDescent="0.25">
      <c r="A25" s="39" t="s">
        <v>205</v>
      </c>
      <c r="B25" s="39"/>
      <c r="C25" s="113">
        <f>+B9+C8+C16+C23</f>
        <v>0</v>
      </c>
      <c r="D25" s="34">
        <f>IFERROR(+C25+D8+D16+D23,0)</f>
        <v>0</v>
      </c>
      <c r="E25" s="34">
        <f>IFERROR(+D25+E8+E16+E23,0)</f>
        <v>0</v>
      </c>
      <c r="F25" s="34">
        <f>IFERROR(+E25+F8+F16+F23,0)</f>
        <v>0</v>
      </c>
      <c r="G25" s="34">
        <f>IFERROR(+F25+G8+G16+G23,0)</f>
        <v>0</v>
      </c>
    </row>
    <row r="26" spans="1:7" x14ac:dyDescent="0.25">
      <c r="C26" s="74"/>
      <c r="D26" s="115"/>
    </row>
    <row r="27" spans="1:7" x14ac:dyDescent="0.25">
      <c r="A27" s="86" t="s">
        <v>206</v>
      </c>
      <c r="B27" s="85"/>
      <c r="C27" s="87"/>
      <c r="D27" s="85"/>
      <c r="E27" s="85"/>
      <c r="F27" s="85"/>
      <c r="G27" s="85"/>
    </row>
    <row r="28" spans="1:7" x14ac:dyDescent="0.25">
      <c r="A28" s="75" t="s">
        <v>207</v>
      </c>
      <c r="B28" s="88">
        <f>+C11</f>
        <v>0</v>
      </c>
      <c r="C28" s="75"/>
      <c r="D28" s="75"/>
      <c r="E28" s="75"/>
      <c r="F28" s="75"/>
      <c r="G28" s="75"/>
    </row>
    <row r="29" spans="1:7" x14ac:dyDescent="0.25">
      <c r="A29" s="75" t="s">
        <v>208</v>
      </c>
      <c r="B29" s="82"/>
      <c r="C29" s="75">
        <f>+B29*B31</f>
        <v>0</v>
      </c>
      <c r="D29" s="75"/>
      <c r="E29" s="75"/>
      <c r="F29" s="75"/>
      <c r="G29" s="75"/>
    </row>
    <row r="30" spans="1:7" x14ac:dyDescent="0.25">
      <c r="A30" s="75" t="s">
        <v>209</v>
      </c>
      <c r="B30" s="83"/>
      <c r="C30" s="76">
        <f>+(1+B30)^(1/B31)-1</f>
        <v>0</v>
      </c>
      <c r="D30" s="76"/>
      <c r="E30" s="75"/>
      <c r="F30" s="75"/>
      <c r="G30" s="75"/>
    </row>
    <row r="31" spans="1:7" x14ac:dyDescent="0.25">
      <c r="A31" s="75" t="s">
        <v>39</v>
      </c>
      <c r="B31" s="77">
        <v>2</v>
      </c>
      <c r="C31" s="75" t="s">
        <v>40</v>
      </c>
      <c r="D31" s="75"/>
      <c r="E31" s="75"/>
      <c r="F31" s="75"/>
      <c r="G31" s="75"/>
    </row>
    <row r="32" spans="1:7" x14ac:dyDescent="0.25">
      <c r="A32" s="78" t="s">
        <v>210</v>
      </c>
      <c r="B32" s="79" t="e">
        <f>-PMT(C30,C29,B28,0)</f>
        <v>#NUM!</v>
      </c>
      <c r="C32" s="75"/>
      <c r="D32" s="75"/>
      <c r="E32" s="75"/>
      <c r="F32" s="75"/>
      <c r="G32" s="75"/>
    </row>
    <row r="33" spans="1:7" x14ac:dyDescent="0.25">
      <c r="A33" s="75"/>
      <c r="B33" s="80"/>
      <c r="C33" s="81"/>
      <c r="D33" s="75"/>
      <c r="E33" s="75"/>
      <c r="F33" s="75"/>
      <c r="G33" s="75"/>
    </row>
    <row r="34" spans="1:7" x14ac:dyDescent="0.25">
      <c r="A34" s="75"/>
      <c r="B34" s="84" t="str">
        <f>+C4</f>
        <v>FY 2021</v>
      </c>
      <c r="C34" s="84" t="str">
        <f t="shared" ref="C34:F34" si="1">+D4</f>
        <v>FY 2022</v>
      </c>
      <c r="D34" s="84" t="str">
        <f t="shared" si="1"/>
        <v>FY 2023</v>
      </c>
      <c r="E34" s="84" t="str">
        <f t="shared" si="1"/>
        <v>FY 2024</v>
      </c>
      <c r="F34" s="84" t="str">
        <f t="shared" si="1"/>
        <v>FY 2025</v>
      </c>
      <c r="G34" s="84" t="e">
        <f>+F34+1</f>
        <v>#VALUE!</v>
      </c>
    </row>
    <row r="35" spans="1:7" x14ac:dyDescent="0.25">
      <c r="A35" s="75" t="s">
        <v>211</v>
      </c>
      <c r="B35" s="109">
        <f>+B28</f>
        <v>0</v>
      </c>
      <c r="C35" s="109"/>
      <c r="D35" s="109"/>
      <c r="E35" s="109"/>
      <c r="F35" s="109"/>
      <c r="G35" s="109"/>
    </row>
    <row r="36" spans="1:7" x14ac:dyDescent="0.25">
      <c r="A36" s="75" t="s">
        <v>113</v>
      </c>
      <c r="B36" s="109">
        <f>+B35*C30</f>
        <v>0</v>
      </c>
      <c r="C36" s="109">
        <f>+B28*C30</f>
        <v>0</v>
      </c>
      <c r="D36" s="109" t="e">
        <f>+C45*$C$30</f>
        <v>#NUM!</v>
      </c>
      <c r="E36" s="109" t="e">
        <f>+D45*$C$30</f>
        <v>#NUM!</v>
      </c>
      <c r="F36" s="109" t="e">
        <f>+E45*$C$30</f>
        <v>#NUM!</v>
      </c>
      <c r="G36" s="109" t="e">
        <f>+F45*$C$30</f>
        <v>#NUM!</v>
      </c>
    </row>
    <row r="37" spans="1:7" x14ac:dyDescent="0.25">
      <c r="A37" s="75" t="s">
        <v>212</v>
      </c>
      <c r="B37" s="109"/>
      <c r="C37" s="109" t="e">
        <f>+B32-C36</f>
        <v>#NUM!</v>
      </c>
      <c r="D37" s="109" t="e">
        <f>+$B$32-D36</f>
        <v>#NUM!</v>
      </c>
      <c r="E37" s="109" t="e">
        <f>+$B$32-E36</f>
        <v>#NUM!</v>
      </c>
      <c r="F37" s="109" t="e">
        <f>+$B$32-F36</f>
        <v>#NUM!</v>
      </c>
      <c r="G37" s="109" t="e">
        <f>IF(ROUND(G36,0)=0,0,$B$32-G36)</f>
        <v>#NUM!</v>
      </c>
    </row>
    <row r="38" spans="1:7" ht="6.95" customHeight="1" x14ac:dyDescent="0.25">
      <c r="A38" s="75"/>
      <c r="B38" s="109"/>
      <c r="C38" s="109"/>
      <c r="D38" s="109"/>
      <c r="E38" s="109"/>
      <c r="F38" s="109"/>
      <c r="G38" s="109"/>
    </row>
    <row r="39" spans="1:7" x14ac:dyDescent="0.25">
      <c r="A39" s="75" t="s">
        <v>213</v>
      </c>
      <c r="B39" s="109"/>
      <c r="C39" s="109" t="e">
        <f>+B35-C37</f>
        <v>#NUM!</v>
      </c>
      <c r="D39" s="109" t="e">
        <f>+C45-D37</f>
        <v>#NUM!</v>
      </c>
      <c r="E39" s="109" t="e">
        <f>+D45-E37</f>
        <v>#NUM!</v>
      </c>
      <c r="F39" s="109" t="e">
        <f>+E45-F37</f>
        <v>#NUM!</v>
      </c>
      <c r="G39" s="109" t="e">
        <f>+F45-G37</f>
        <v>#NUM!</v>
      </c>
    </row>
    <row r="40" spans="1:7" ht="6.95" customHeight="1" x14ac:dyDescent="0.25">
      <c r="A40" s="75"/>
      <c r="B40" s="109"/>
      <c r="C40" s="109"/>
      <c r="D40" s="109"/>
      <c r="E40" s="109"/>
      <c r="F40" s="109"/>
      <c r="G40" s="109"/>
    </row>
    <row r="41" spans="1:7" x14ac:dyDescent="0.25">
      <c r="A41" s="75" t="s">
        <v>211</v>
      </c>
      <c r="B41" s="109"/>
      <c r="C41" s="109"/>
      <c r="D41" s="109"/>
      <c r="E41" s="109"/>
      <c r="F41" s="109"/>
      <c r="G41" s="109"/>
    </row>
    <row r="42" spans="1:7" x14ac:dyDescent="0.25">
      <c r="A42" s="75" t="s">
        <v>113</v>
      </c>
      <c r="B42" s="109">
        <f>+B35*C30</f>
        <v>0</v>
      </c>
      <c r="C42" s="109" t="e">
        <f>+C39*C30</f>
        <v>#NUM!</v>
      </c>
      <c r="D42" s="109" t="e">
        <f>+D39*$C$30</f>
        <v>#NUM!</v>
      </c>
      <c r="E42" s="109" t="e">
        <f>+E39*$C$30</f>
        <v>#NUM!</v>
      </c>
      <c r="F42" s="109" t="e">
        <f>+F39*$C$30</f>
        <v>#NUM!</v>
      </c>
      <c r="G42" s="109" t="e">
        <f>+G39*$C$30</f>
        <v>#NUM!</v>
      </c>
    </row>
    <row r="43" spans="1:7" x14ac:dyDescent="0.25">
      <c r="A43" s="75" t="s">
        <v>212</v>
      </c>
      <c r="B43" s="109"/>
      <c r="C43" s="109" t="e">
        <f>+B32-C42</f>
        <v>#NUM!</v>
      </c>
      <c r="D43" s="109" t="e">
        <f>+$B$32-D42</f>
        <v>#NUM!</v>
      </c>
      <c r="E43" s="109" t="e">
        <f>+$B$32-E42</f>
        <v>#NUM!</v>
      </c>
      <c r="F43" s="109" t="e">
        <f>+$B$32-F42</f>
        <v>#NUM!</v>
      </c>
      <c r="G43" s="109" t="e">
        <f>IF(ROUND(G42,0)=0,0,+$B$32-G42)</f>
        <v>#NUM!</v>
      </c>
    </row>
    <row r="44" spans="1:7" ht="6.95" customHeight="1" x14ac:dyDescent="0.25">
      <c r="A44" s="75"/>
      <c r="B44" s="109"/>
      <c r="C44" s="109"/>
      <c r="D44" s="109"/>
      <c r="E44" s="109"/>
      <c r="F44" s="109"/>
      <c r="G44" s="109"/>
    </row>
    <row r="45" spans="1:7" x14ac:dyDescent="0.25">
      <c r="A45" s="75" t="s">
        <v>213</v>
      </c>
      <c r="B45" s="109"/>
      <c r="C45" s="109" t="e">
        <f>+C39-C43</f>
        <v>#NUM!</v>
      </c>
      <c r="D45" s="109" t="e">
        <f>+D39-D43</f>
        <v>#NUM!</v>
      </c>
      <c r="E45" s="109" t="e">
        <f>+E39-E43</f>
        <v>#NUM!</v>
      </c>
      <c r="F45" s="109" t="e">
        <f>+F39-F43</f>
        <v>#NUM!</v>
      </c>
      <c r="G45" s="109" t="e">
        <f>+G39-G43</f>
        <v>#NUM!</v>
      </c>
    </row>
    <row r="46" spans="1:7" x14ac:dyDescent="0.25">
      <c r="A46" s="75"/>
      <c r="B46" s="109"/>
      <c r="C46" s="109"/>
      <c r="D46" s="109"/>
      <c r="E46" s="109"/>
      <c r="F46" s="109"/>
      <c r="G46" s="109"/>
    </row>
    <row r="47" spans="1:7" x14ac:dyDescent="0.25">
      <c r="A47" s="78" t="s">
        <v>214</v>
      </c>
      <c r="B47" s="110"/>
      <c r="C47" s="110" t="e">
        <f>+C36+C42</f>
        <v>#NUM!</v>
      </c>
      <c r="D47" s="110" t="e">
        <f>+D36+D42</f>
        <v>#NUM!</v>
      </c>
      <c r="E47" s="110" t="e">
        <f>+E36+E42</f>
        <v>#NUM!</v>
      </c>
      <c r="F47" s="110" t="e">
        <f>+F36+F42</f>
        <v>#NUM!</v>
      </c>
      <c r="G47" s="110" t="e">
        <f>+G36+G42</f>
        <v>#NUM!</v>
      </c>
    </row>
    <row r="48" spans="1:7" x14ac:dyDescent="0.25">
      <c r="A48" s="75"/>
      <c r="B48" s="109"/>
      <c r="C48" s="109"/>
      <c r="D48" s="109"/>
      <c r="E48" s="109"/>
      <c r="F48" s="109"/>
      <c r="G48" s="109"/>
    </row>
    <row r="49" spans="1:7" x14ac:dyDescent="0.25">
      <c r="A49" s="78" t="s">
        <v>215</v>
      </c>
      <c r="B49" s="110"/>
      <c r="C49" s="110" t="e">
        <f>+C37+C43</f>
        <v>#NUM!</v>
      </c>
      <c r="D49" s="110" t="e">
        <f>+D37+D43</f>
        <v>#NUM!</v>
      </c>
      <c r="E49" s="110" t="e">
        <f>+E37+E43</f>
        <v>#NUM!</v>
      </c>
      <c r="F49" s="110" t="e">
        <f>+F37+F43</f>
        <v>#NUM!</v>
      </c>
      <c r="G49" s="110" t="e">
        <f>+G37+G43</f>
        <v>#NUM!</v>
      </c>
    </row>
    <row r="50" spans="1:7" x14ac:dyDescent="0.25">
      <c r="A50" s="86" t="s">
        <v>206</v>
      </c>
      <c r="B50" s="85"/>
      <c r="C50" s="85"/>
      <c r="D50" s="85"/>
      <c r="E50" s="85"/>
      <c r="F50" s="85"/>
      <c r="G50" s="85"/>
    </row>
    <row r="51" spans="1:7" x14ac:dyDescent="0.25">
      <c r="A51" s="75" t="s">
        <v>207</v>
      </c>
      <c r="B51" s="88">
        <f>+D12</f>
        <v>0</v>
      </c>
      <c r="C51" s="75"/>
      <c r="D51" s="75"/>
      <c r="E51" s="75"/>
      <c r="F51" s="75"/>
      <c r="G51" s="75"/>
    </row>
    <row r="52" spans="1:7" x14ac:dyDescent="0.25">
      <c r="A52" s="75" t="s">
        <v>208</v>
      </c>
      <c r="B52" s="82"/>
      <c r="C52" s="75">
        <f>+B52*B54</f>
        <v>0</v>
      </c>
      <c r="D52" s="75"/>
      <c r="E52" s="75"/>
      <c r="F52" s="75"/>
      <c r="G52" s="75"/>
    </row>
    <row r="53" spans="1:7" x14ac:dyDescent="0.25">
      <c r="A53" s="75" t="s">
        <v>209</v>
      </c>
      <c r="B53" s="83"/>
      <c r="C53" s="76">
        <f>+(1+B53)^(1/B54)-1</f>
        <v>0</v>
      </c>
      <c r="D53" s="76"/>
      <c r="E53" s="75"/>
      <c r="F53" s="75"/>
      <c r="G53" s="75"/>
    </row>
    <row r="54" spans="1:7" x14ac:dyDescent="0.25">
      <c r="A54" s="75" t="s">
        <v>39</v>
      </c>
      <c r="B54" s="77">
        <v>2</v>
      </c>
      <c r="C54" s="75" t="s">
        <v>40</v>
      </c>
      <c r="D54" s="75"/>
      <c r="E54" s="75"/>
      <c r="F54" s="75"/>
      <c r="G54" s="75"/>
    </row>
    <row r="55" spans="1:7" x14ac:dyDescent="0.25">
      <c r="A55" s="78" t="s">
        <v>210</v>
      </c>
      <c r="B55" s="79" t="e">
        <f>-PMT(C53,C52,B51,0)</f>
        <v>#NUM!</v>
      </c>
      <c r="C55" s="75"/>
      <c r="D55" s="75"/>
      <c r="E55" s="75"/>
      <c r="F55" s="75"/>
      <c r="G55" s="75"/>
    </row>
    <row r="56" spans="1:7" x14ac:dyDescent="0.25">
      <c r="A56" s="75"/>
      <c r="B56" s="80"/>
      <c r="C56" s="81"/>
      <c r="D56" s="75"/>
      <c r="E56" s="75"/>
      <c r="F56" s="75"/>
      <c r="G56" s="75"/>
    </row>
    <row r="57" spans="1:7" x14ac:dyDescent="0.25">
      <c r="A57" s="75"/>
      <c r="B57" s="84" t="str">
        <f>+D4</f>
        <v>FY 2022</v>
      </c>
      <c r="C57" s="84" t="str">
        <f>+E4</f>
        <v>FY 2023</v>
      </c>
      <c r="D57" s="84" t="str">
        <f>+F4</f>
        <v>FY 2024</v>
      </c>
      <c r="E57" s="84" t="str">
        <f>+G4</f>
        <v>FY 2025</v>
      </c>
      <c r="F57" s="84" t="e">
        <f>+E57+1</f>
        <v>#VALUE!</v>
      </c>
      <c r="G57" s="84" t="e">
        <f>+F57+1</f>
        <v>#VALUE!</v>
      </c>
    </row>
    <row r="58" spans="1:7" x14ac:dyDescent="0.25">
      <c r="A58" s="75" t="s">
        <v>211</v>
      </c>
      <c r="B58" s="109">
        <f>+B51</f>
        <v>0</v>
      </c>
      <c r="C58" s="109"/>
      <c r="D58" s="109"/>
      <c r="E58" s="109"/>
      <c r="F58" s="109"/>
      <c r="G58" s="109"/>
    </row>
    <row r="59" spans="1:7" x14ac:dyDescent="0.25">
      <c r="A59" s="75" t="s">
        <v>113</v>
      </c>
      <c r="B59" s="109">
        <f>+B58*C53</f>
        <v>0</v>
      </c>
      <c r="C59" s="109">
        <f>+B51*C53</f>
        <v>0</v>
      </c>
      <c r="D59" s="109" t="e">
        <f>+C68*$C$53</f>
        <v>#NUM!</v>
      </c>
      <c r="E59" s="109" t="e">
        <f>+D68*$C$53</f>
        <v>#NUM!</v>
      </c>
      <c r="F59" s="109" t="e">
        <f>+E68*$C$53</f>
        <v>#NUM!</v>
      </c>
      <c r="G59" s="109" t="e">
        <f>+F68*$C$53</f>
        <v>#NUM!</v>
      </c>
    </row>
    <row r="60" spans="1:7" x14ac:dyDescent="0.25">
      <c r="A60" s="75" t="s">
        <v>212</v>
      </c>
      <c r="B60" s="109"/>
      <c r="C60" s="109" t="e">
        <f>+B55-C59</f>
        <v>#NUM!</v>
      </c>
      <c r="D60" s="109" t="e">
        <f>+$B$55-D59</f>
        <v>#NUM!</v>
      </c>
      <c r="E60" s="109" t="e">
        <f>+$B$55-E59</f>
        <v>#NUM!</v>
      </c>
      <c r="F60" s="109" t="e">
        <f>+$B$55-F59</f>
        <v>#NUM!</v>
      </c>
      <c r="G60" s="109" t="e">
        <f>IF(ROUND(G59,0)=0,0,$B$55-G59)</f>
        <v>#NUM!</v>
      </c>
    </row>
    <row r="61" spans="1:7" x14ac:dyDescent="0.25">
      <c r="A61" s="75"/>
      <c r="B61" s="109"/>
      <c r="C61" s="109"/>
      <c r="D61" s="109"/>
      <c r="E61" s="109"/>
      <c r="F61" s="109"/>
      <c r="G61" s="109"/>
    </row>
    <row r="62" spans="1:7" x14ac:dyDescent="0.25">
      <c r="A62" s="75" t="s">
        <v>213</v>
      </c>
      <c r="B62" s="109"/>
      <c r="C62" s="109" t="e">
        <f>+B58-C60</f>
        <v>#NUM!</v>
      </c>
      <c r="D62" s="109" t="e">
        <f>+C68-D60</f>
        <v>#NUM!</v>
      </c>
      <c r="E62" s="109" t="e">
        <f>+D68-E60</f>
        <v>#NUM!</v>
      </c>
      <c r="F62" s="109" t="e">
        <f>+E68-F60</f>
        <v>#NUM!</v>
      </c>
      <c r="G62" s="109" t="e">
        <f>+F68-G60</f>
        <v>#NUM!</v>
      </c>
    </row>
    <row r="63" spans="1:7" x14ac:dyDescent="0.25">
      <c r="A63" s="75"/>
      <c r="B63" s="109"/>
      <c r="C63" s="109"/>
      <c r="D63" s="109"/>
      <c r="E63" s="109"/>
      <c r="F63" s="109"/>
      <c r="G63" s="109"/>
    </row>
    <row r="64" spans="1:7" x14ac:dyDescent="0.25">
      <c r="A64" s="75" t="s">
        <v>211</v>
      </c>
      <c r="B64" s="109"/>
      <c r="C64" s="109"/>
      <c r="D64" s="109"/>
      <c r="E64" s="109"/>
      <c r="F64" s="109"/>
      <c r="G64" s="109"/>
    </row>
    <row r="65" spans="1:7" x14ac:dyDescent="0.25">
      <c r="A65" s="75" t="s">
        <v>113</v>
      </c>
      <c r="B65" s="109">
        <f>+B58*C53</f>
        <v>0</v>
      </c>
      <c r="C65" s="109" t="e">
        <f>+C62*C53</f>
        <v>#NUM!</v>
      </c>
      <c r="D65" s="109" t="e">
        <f>+D62*$C$53</f>
        <v>#NUM!</v>
      </c>
      <c r="E65" s="109" t="e">
        <f>+E62*$C$53</f>
        <v>#NUM!</v>
      </c>
      <c r="F65" s="109" t="e">
        <f>+F62*$C$53</f>
        <v>#NUM!</v>
      </c>
      <c r="G65" s="109" t="e">
        <f>+G62*$C$53</f>
        <v>#NUM!</v>
      </c>
    </row>
    <row r="66" spans="1:7" x14ac:dyDescent="0.25">
      <c r="A66" s="75" t="s">
        <v>212</v>
      </c>
      <c r="B66" s="109"/>
      <c r="C66" s="109" t="e">
        <f>+B55-C65</f>
        <v>#NUM!</v>
      </c>
      <c r="D66" s="109" t="e">
        <f>+$B$55-D65</f>
        <v>#NUM!</v>
      </c>
      <c r="E66" s="109" t="e">
        <f>+$B$55-E65</f>
        <v>#NUM!</v>
      </c>
      <c r="F66" s="109" t="e">
        <f>+$B$55-F65</f>
        <v>#NUM!</v>
      </c>
      <c r="G66" s="109" t="e">
        <f>IF(ROUND(G65,0)=0,0,$B$55-G65)</f>
        <v>#NUM!</v>
      </c>
    </row>
    <row r="67" spans="1:7" x14ac:dyDescent="0.25">
      <c r="A67" s="75"/>
      <c r="B67" s="109"/>
      <c r="C67" s="109"/>
      <c r="D67" s="109"/>
      <c r="E67" s="109"/>
      <c r="F67" s="109"/>
      <c r="G67" s="109"/>
    </row>
    <row r="68" spans="1:7" x14ac:dyDescent="0.25">
      <c r="A68" s="75" t="s">
        <v>213</v>
      </c>
      <c r="B68" s="109"/>
      <c r="C68" s="109" t="e">
        <f>+C62-C66</f>
        <v>#NUM!</v>
      </c>
      <c r="D68" s="109" t="e">
        <f>+D62-D66</f>
        <v>#NUM!</v>
      </c>
      <c r="E68" s="109" t="e">
        <f>+E62-E66</f>
        <v>#NUM!</v>
      </c>
      <c r="F68" s="109" t="e">
        <f>+F62-F66</f>
        <v>#NUM!</v>
      </c>
      <c r="G68" s="109" t="e">
        <f>+G62-G66</f>
        <v>#NUM!</v>
      </c>
    </row>
    <row r="69" spans="1:7" x14ac:dyDescent="0.25">
      <c r="A69" s="75"/>
      <c r="B69" s="109"/>
      <c r="C69" s="109"/>
      <c r="D69" s="109"/>
      <c r="E69" s="109"/>
      <c r="F69" s="109"/>
      <c r="G69" s="109"/>
    </row>
    <row r="70" spans="1:7" x14ac:dyDescent="0.25">
      <c r="A70" s="78" t="s">
        <v>214</v>
      </c>
      <c r="B70" s="110"/>
      <c r="C70" s="110" t="e">
        <f>+C59+C65</f>
        <v>#NUM!</v>
      </c>
      <c r="D70" s="110" t="e">
        <f>+D59+D65</f>
        <v>#NUM!</v>
      </c>
      <c r="E70" s="110" t="e">
        <f>+E59+E65</f>
        <v>#NUM!</v>
      </c>
      <c r="F70" s="110" t="e">
        <f>+F59+F65</f>
        <v>#NUM!</v>
      </c>
      <c r="G70" s="110" t="e">
        <f>+G59+G65</f>
        <v>#NUM!</v>
      </c>
    </row>
    <row r="71" spans="1:7" x14ac:dyDescent="0.25">
      <c r="A71" s="75"/>
      <c r="B71" s="109"/>
      <c r="C71" s="109"/>
      <c r="D71" s="109"/>
      <c r="E71" s="109"/>
      <c r="F71" s="109"/>
      <c r="G71" s="109"/>
    </row>
    <row r="72" spans="1:7" x14ac:dyDescent="0.25">
      <c r="A72" s="78" t="s">
        <v>215</v>
      </c>
      <c r="B72" s="110"/>
      <c r="C72" s="110" t="e">
        <f>+C60+C66</f>
        <v>#NUM!</v>
      </c>
      <c r="D72" s="110" t="e">
        <f>+D60+D66</f>
        <v>#NUM!</v>
      </c>
      <c r="E72" s="110" t="e">
        <f>+E60+E66</f>
        <v>#NUM!</v>
      </c>
      <c r="F72" s="110" t="e">
        <f>+F60+F66</f>
        <v>#NUM!</v>
      </c>
      <c r="G72" s="110" t="e">
        <f>+G60+G66</f>
        <v>#NUM!</v>
      </c>
    </row>
    <row r="73" spans="1:7" x14ac:dyDescent="0.25">
      <c r="A73" s="86" t="s">
        <v>216</v>
      </c>
      <c r="B73" s="85"/>
      <c r="C73" s="85"/>
      <c r="D73" s="85"/>
      <c r="E73" s="85"/>
      <c r="F73" s="85"/>
      <c r="G73" s="85"/>
    </row>
    <row r="74" spans="1:7" x14ac:dyDescent="0.25">
      <c r="A74" s="75" t="s">
        <v>207</v>
      </c>
      <c r="B74" s="88">
        <f>+E13</f>
        <v>0</v>
      </c>
      <c r="C74" s="75"/>
      <c r="D74" s="75"/>
      <c r="E74" s="75"/>
      <c r="F74" s="75"/>
      <c r="G74" s="75"/>
    </row>
    <row r="75" spans="1:7" x14ac:dyDescent="0.25">
      <c r="A75" s="75" t="s">
        <v>208</v>
      </c>
      <c r="B75" s="82"/>
      <c r="C75" s="75">
        <f>+B75*B77</f>
        <v>0</v>
      </c>
      <c r="D75" s="75"/>
      <c r="E75" s="75"/>
      <c r="F75" s="75"/>
      <c r="G75" s="75"/>
    </row>
    <row r="76" spans="1:7" x14ac:dyDescent="0.25">
      <c r="A76" s="75" t="s">
        <v>209</v>
      </c>
      <c r="B76" s="83"/>
      <c r="C76" s="76">
        <f>+(1+B76)^(1/B77)-1</f>
        <v>0</v>
      </c>
      <c r="D76" s="76"/>
      <c r="E76" s="75"/>
      <c r="F76" s="75"/>
      <c r="G76" s="75"/>
    </row>
    <row r="77" spans="1:7" x14ac:dyDescent="0.25">
      <c r="A77" s="75" t="s">
        <v>39</v>
      </c>
      <c r="B77" s="77">
        <v>2</v>
      </c>
      <c r="C77" s="75" t="s">
        <v>40</v>
      </c>
      <c r="D77" s="75"/>
      <c r="E77" s="75"/>
      <c r="F77" s="75"/>
      <c r="G77" s="75"/>
    </row>
    <row r="78" spans="1:7" x14ac:dyDescent="0.25">
      <c r="A78" s="78" t="s">
        <v>210</v>
      </c>
      <c r="B78" s="79" t="e">
        <f>-PMT(C76,C75,B74,0)</f>
        <v>#NUM!</v>
      </c>
      <c r="C78" s="75"/>
      <c r="D78" s="75"/>
      <c r="E78" s="75"/>
      <c r="F78" s="75"/>
      <c r="G78" s="75"/>
    </row>
    <row r="79" spans="1:7" x14ac:dyDescent="0.25">
      <c r="A79" s="75"/>
      <c r="B79" s="80"/>
      <c r="C79" s="81"/>
      <c r="D79" s="75"/>
      <c r="E79" s="75"/>
      <c r="F79" s="75"/>
      <c r="G79" s="75"/>
    </row>
    <row r="80" spans="1:7" x14ac:dyDescent="0.25">
      <c r="A80" s="75"/>
      <c r="B80" s="84" t="str">
        <f>+E4</f>
        <v>FY 2023</v>
      </c>
      <c r="C80" s="84" t="str">
        <f>+F4</f>
        <v>FY 2024</v>
      </c>
      <c r="D80" s="84" t="str">
        <f>+G4</f>
        <v>FY 2025</v>
      </c>
      <c r="E80" s="84" t="e">
        <f>+D80+1</f>
        <v>#VALUE!</v>
      </c>
      <c r="F80" s="84" t="e">
        <f t="shared" ref="F80:G80" si="2">+E80+1</f>
        <v>#VALUE!</v>
      </c>
      <c r="G80" s="84" t="e">
        <f t="shared" si="2"/>
        <v>#VALUE!</v>
      </c>
    </row>
    <row r="81" spans="1:7" x14ac:dyDescent="0.25">
      <c r="A81" s="75" t="s">
        <v>211</v>
      </c>
      <c r="B81" s="109">
        <f>+B74</f>
        <v>0</v>
      </c>
      <c r="C81" s="109"/>
      <c r="D81" s="109"/>
      <c r="E81" s="109"/>
      <c r="F81" s="109"/>
      <c r="G81" s="109"/>
    </row>
    <row r="82" spans="1:7" x14ac:dyDescent="0.25">
      <c r="A82" s="75" t="s">
        <v>113</v>
      </c>
      <c r="B82" s="109">
        <f>+B81*C76</f>
        <v>0</v>
      </c>
      <c r="C82" s="109">
        <f>+B74*C76</f>
        <v>0</v>
      </c>
      <c r="D82" s="109" t="e">
        <f>+C91*$C$76</f>
        <v>#NUM!</v>
      </c>
      <c r="E82" s="109" t="e">
        <f>+D91*$C$76</f>
        <v>#NUM!</v>
      </c>
      <c r="F82" s="109" t="e">
        <f>+E91*$C$76</f>
        <v>#NUM!</v>
      </c>
      <c r="G82" s="109" t="e">
        <f>+F91*$C$76</f>
        <v>#NUM!</v>
      </c>
    </row>
    <row r="83" spans="1:7" x14ac:dyDescent="0.25">
      <c r="A83" s="75" t="s">
        <v>212</v>
      </c>
      <c r="B83" s="109"/>
      <c r="C83" s="109" t="e">
        <f>+B78-C82</f>
        <v>#NUM!</v>
      </c>
      <c r="D83" s="109" t="e">
        <f>+$B$78-D82</f>
        <v>#NUM!</v>
      </c>
      <c r="E83" s="109" t="e">
        <f>+$B$78-E82</f>
        <v>#NUM!</v>
      </c>
      <c r="F83" s="109" t="e">
        <f>+$B$78-F82</f>
        <v>#NUM!</v>
      </c>
      <c r="G83" s="109" t="e">
        <f>IF(ROUND(G82,0)=0,0,$B$78-G82)</f>
        <v>#NUM!</v>
      </c>
    </row>
    <row r="84" spans="1:7" x14ac:dyDescent="0.25">
      <c r="A84" s="75"/>
      <c r="B84" s="109"/>
      <c r="C84" s="109"/>
      <c r="D84" s="109"/>
      <c r="E84" s="109"/>
      <c r="F84" s="109"/>
      <c r="G84" s="109"/>
    </row>
    <row r="85" spans="1:7" x14ac:dyDescent="0.25">
      <c r="A85" s="75" t="s">
        <v>213</v>
      </c>
      <c r="B85" s="109"/>
      <c r="C85" s="109" t="e">
        <f>+B81-C83</f>
        <v>#NUM!</v>
      </c>
      <c r="D85" s="109" t="e">
        <f>+C91-D83</f>
        <v>#NUM!</v>
      </c>
      <c r="E85" s="109" t="e">
        <f>+D91-E83</f>
        <v>#NUM!</v>
      </c>
      <c r="F85" s="109" t="e">
        <f>+E91-F83</f>
        <v>#NUM!</v>
      </c>
      <c r="G85" s="109" t="e">
        <f>+F91-G83</f>
        <v>#NUM!</v>
      </c>
    </row>
    <row r="86" spans="1:7" x14ac:dyDescent="0.25">
      <c r="A86" s="75"/>
      <c r="B86" s="109"/>
      <c r="C86" s="109"/>
      <c r="D86" s="109"/>
      <c r="E86" s="109"/>
      <c r="F86" s="109"/>
      <c r="G86" s="109"/>
    </row>
    <row r="87" spans="1:7" x14ac:dyDescent="0.25">
      <c r="A87" s="75" t="s">
        <v>211</v>
      </c>
      <c r="B87" s="109"/>
      <c r="C87" s="109"/>
      <c r="D87" s="109"/>
      <c r="E87" s="109"/>
      <c r="F87" s="109"/>
      <c r="G87" s="109"/>
    </row>
    <row r="88" spans="1:7" x14ac:dyDescent="0.25">
      <c r="A88" s="75" t="s">
        <v>113</v>
      </c>
      <c r="B88" s="109">
        <f>+B81*C76</f>
        <v>0</v>
      </c>
      <c r="C88" s="109" t="e">
        <f>+C85*C76</f>
        <v>#NUM!</v>
      </c>
      <c r="D88" s="109" t="e">
        <f>+D85*$C$76</f>
        <v>#NUM!</v>
      </c>
      <c r="E88" s="109" t="e">
        <f>+E85*$C$76</f>
        <v>#NUM!</v>
      </c>
      <c r="F88" s="109" t="e">
        <f>+F85*$C$76</f>
        <v>#NUM!</v>
      </c>
      <c r="G88" s="109" t="e">
        <f>+G85*$C$76</f>
        <v>#NUM!</v>
      </c>
    </row>
    <row r="89" spans="1:7" x14ac:dyDescent="0.25">
      <c r="A89" s="75" t="s">
        <v>212</v>
      </c>
      <c r="B89" s="109"/>
      <c r="C89" s="109" t="e">
        <f>+B78-C88</f>
        <v>#NUM!</v>
      </c>
      <c r="D89" s="109" t="e">
        <f>+$B$78-D88</f>
        <v>#NUM!</v>
      </c>
      <c r="E89" s="109" t="e">
        <f>+$B$78-E88</f>
        <v>#NUM!</v>
      </c>
      <c r="F89" s="109" t="e">
        <f>+$B$78-F88</f>
        <v>#NUM!</v>
      </c>
      <c r="G89" s="109" t="e">
        <f>IF(ROUND(G88,0)=0,0,$B$78-G88)</f>
        <v>#NUM!</v>
      </c>
    </row>
    <row r="90" spans="1:7" x14ac:dyDescent="0.25">
      <c r="A90" s="75"/>
      <c r="B90" s="109"/>
      <c r="C90" s="109"/>
      <c r="D90" s="109"/>
      <c r="E90" s="109"/>
      <c r="F90" s="109"/>
      <c r="G90" s="109"/>
    </row>
    <row r="91" spans="1:7" x14ac:dyDescent="0.25">
      <c r="A91" s="75" t="s">
        <v>213</v>
      </c>
      <c r="B91" s="109"/>
      <c r="C91" s="109" t="e">
        <f>+C85-C89</f>
        <v>#NUM!</v>
      </c>
      <c r="D91" s="109" t="e">
        <f>+D85-D89</f>
        <v>#NUM!</v>
      </c>
      <c r="E91" s="109" t="e">
        <f>+E85-E89</f>
        <v>#NUM!</v>
      </c>
      <c r="F91" s="109" t="e">
        <f>+F85-F89</f>
        <v>#NUM!</v>
      </c>
      <c r="G91" s="109" t="e">
        <f>+G85-G89</f>
        <v>#NUM!</v>
      </c>
    </row>
    <row r="92" spans="1:7" x14ac:dyDescent="0.25">
      <c r="A92" s="75"/>
      <c r="B92" s="109"/>
      <c r="C92" s="109"/>
      <c r="D92" s="109"/>
      <c r="E92" s="109"/>
      <c r="F92" s="109"/>
      <c r="G92" s="109"/>
    </row>
    <row r="93" spans="1:7" x14ac:dyDescent="0.25">
      <c r="A93" s="78" t="s">
        <v>214</v>
      </c>
      <c r="B93" s="110"/>
      <c r="C93" s="110" t="e">
        <f>+C82+C88</f>
        <v>#NUM!</v>
      </c>
      <c r="D93" s="110" t="e">
        <f>+D82+D88</f>
        <v>#NUM!</v>
      </c>
      <c r="E93" s="110" t="e">
        <f>+E82+E88</f>
        <v>#NUM!</v>
      </c>
      <c r="F93" s="110" t="e">
        <f>+F82+F88</f>
        <v>#NUM!</v>
      </c>
      <c r="G93" s="110" t="e">
        <f>+G82+G88</f>
        <v>#NUM!</v>
      </c>
    </row>
    <row r="94" spans="1:7" x14ac:dyDescent="0.25">
      <c r="A94" s="75"/>
      <c r="B94" s="109"/>
      <c r="C94" s="109"/>
      <c r="D94" s="109"/>
      <c r="E94" s="109"/>
      <c r="F94" s="109"/>
      <c r="G94" s="109"/>
    </row>
    <row r="95" spans="1:7" x14ac:dyDescent="0.25">
      <c r="A95" s="78" t="s">
        <v>215</v>
      </c>
      <c r="B95" s="110"/>
      <c r="C95" s="110" t="e">
        <f>+C83+C89</f>
        <v>#NUM!</v>
      </c>
      <c r="D95" s="110" t="e">
        <f>+D83+D89</f>
        <v>#NUM!</v>
      </c>
      <c r="E95" s="110" t="e">
        <f>+E83+E89</f>
        <v>#NUM!</v>
      </c>
      <c r="F95" s="110" t="e">
        <f>+F83+F89</f>
        <v>#NUM!</v>
      </c>
      <c r="G95" s="110" t="e">
        <f>+G83+G89</f>
        <v>#NUM!</v>
      </c>
    </row>
    <row r="99" spans="1:8" x14ac:dyDescent="0.25">
      <c r="A99" s="1" t="s">
        <v>217</v>
      </c>
      <c r="D99" s="7"/>
    </row>
    <row r="100" spans="1:8" x14ac:dyDescent="0.25">
      <c r="A100" s="1" t="s">
        <v>220</v>
      </c>
      <c r="C100" s="111">
        <f>+C25*$B$30</f>
        <v>0</v>
      </c>
      <c r="D100" s="111">
        <f>+D25*$B$30</f>
        <v>0</v>
      </c>
      <c r="E100" s="111">
        <f t="shared" ref="E100:G100" si="3">+E25*$B$30</f>
        <v>0</v>
      </c>
      <c r="F100" s="111">
        <f t="shared" si="3"/>
        <v>0</v>
      </c>
      <c r="G100" s="111">
        <f t="shared" si="3"/>
        <v>0</v>
      </c>
      <c r="H100" s="33"/>
    </row>
    <row r="101" spans="1:8" x14ac:dyDescent="0.25">
      <c r="A101" s="1" t="s">
        <v>221</v>
      </c>
      <c r="B101" s="33"/>
      <c r="C101" s="33"/>
      <c r="D101" s="33"/>
      <c r="E101" s="33"/>
      <c r="F101" s="33"/>
      <c r="G101" s="33"/>
      <c r="H101" s="33"/>
    </row>
    <row r="102" spans="1:8" x14ac:dyDescent="0.25">
      <c r="A102" s="1" t="s">
        <v>219</v>
      </c>
      <c r="C102" s="33"/>
      <c r="D102" s="33"/>
      <c r="E102" s="33"/>
      <c r="F102" s="33"/>
      <c r="G102" s="33"/>
      <c r="H102" s="33"/>
    </row>
    <row r="103" spans="1:8" x14ac:dyDescent="0.25">
      <c r="A103" s="114">
        <v>1.6E-2</v>
      </c>
      <c r="B103" s="33">
        <f>+$A$103*BS!B33</f>
        <v>0</v>
      </c>
      <c r="C103" s="33">
        <f ca="1">+$A$103*BS!C33</f>
        <v>0</v>
      </c>
      <c r="D103" s="33">
        <f ca="1">+$A$103*BS!D33</f>
        <v>0</v>
      </c>
      <c r="E103" s="33">
        <f ca="1">+$A$103*BS!E33</f>
        <v>0</v>
      </c>
      <c r="F103" s="33">
        <f ca="1">+$A$103*BS!F33</f>
        <v>0</v>
      </c>
      <c r="G103" s="33">
        <f ca="1">+$A$103*BS!G33</f>
        <v>0</v>
      </c>
      <c r="H103" s="33"/>
    </row>
    <row r="104" spans="1:8" x14ac:dyDescent="0.25">
      <c r="C104" s="33"/>
      <c r="D104" s="33"/>
      <c r="E104" s="33"/>
      <c r="F104" s="33"/>
      <c r="G104" s="33"/>
      <c r="H104" s="33"/>
    </row>
    <row r="105" spans="1:8" x14ac:dyDescent="0.25">
      <c r="A105" s="9" t="s">
        <v>218</v>
      </c>
      <c r="B105" s="34">
        <f>IFERROR(+B100+B103+B104,0)</f>
        <v>0</v>
      </c>
      <c r="C105" s="34">
        <f ca="1">IFERROR(+C100+C103+C104,0)</f>
        <v>0</v>
      </c>
      <c r="D105" s="34">
        <f ca="1">IFERROR(+D100+D103,0)</f>
        <v>0</v>
      </c>
      <c r="E105" s="34">
        <f t="shared" ref="E105:G105" ca="1" si="4">IFERROR(+E100+E103,0)</f>
        <v>0</v>
      </c>
      <c r="F105" s="34">
        <f t="shared" ca="1" si="4"/>
        <v>0</v>
      </c>
      <c r="G105" s="34">
        <f t="shared" ca="1" si="4"/>
        <v>0</v>
      </c>
    </row>
    <row r="107" spans="1:8" x14ac:dyDescent="0.25">
      <c r="C107" s="145"/>
    </row>
  </sheetData>
  <pageMargins left="0.51181102362204722" right="0.51181102362204722" top="0.74803149606299213" bottom="0.74803149606299213" header="0.31496062992125984" footer="0.31496062992125984"/>
  <pageSetup paperSize="9" scale="3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zoomScale="85" zoomScaleNormal="85" workbookViewId="0">
      <pane xSplit="1" ySplit="6" topLeftCell="B7" activePane="bottomRight" state="frozen"/>
      <selection pane="topRight" activeCell="B1" sqref="B1"/>
      <selection pane="bottomLeft" activeCell="A8" sqref="A8"/>
      <selection pane="bottomRight" activeCell="A19" sqref="A19"/>
    </sheetView>
  </sheetViews>
  <sheetFormatPr defaultColWidth="9.140625" defaultRowHeight="12.75" x14ac:dyDescent="0.25"/>
  <cols>
    <col min="1" max="1" width="31.42578125" style="1" customWidth="1"/>
    <col min="2" max="9" width="12.7109375" style="1" customWidth="1"/>
    <col min="10" max="16384" width="9.140625" style="1"/>
  </cols>
  <sheetData>
    <row r="1" spans="1:7" x14ac:dyDescent="0.25">
      <c r="A1" s="2" t="str">
        <f>+Cover!B1</f>
        <v>CHG</v>
      </c>
    </row>
    <row r="2" spans="1:7" x14ac:dyDescent="0.25">
      <c r="A2" s="4" t="str">
        <f>+'Calcolo finanziamenti'!A2</f>
        <v>Starting year</v>
      </c>
      <c r="B2" s="5">
        <f>+Cover!B3</f>
        <v>43831</v>
      </c>
      <c r="C2" s="5">
        <f>+Cover!C3</f>
        <v>44197</v>
      </c>
      <c r="D2" s="5">
        <f>+Cover!D3</f>
        <v>44562</v>
      </c>
      <c r="E2" s="5">
        <f>+Cover!E3</f>
        <v>44927</v>
      </c>
      <c r="F2" s="5">
        <f>+Cover!F3</f>
        <v>45292</v>
      </c>
      <c r="G2" s="5">
        <f>+Cover!G3</f>
        <v>45658</v>
      </c>
    </row>
    <row r="3" spans="1:7" x14ac:dyDescent="0.25">
      <c r="A3" s="4" t="str">
        <f>+'Calcolo finanziamenti'!A3</f>
        <v>Starting year</v>
      </c>
      <c r="B3" s="5">
        <f>+Cover!B4</f>
        <v>44196</v>
      </c>
      <c r="C3" s="5">
        <f>+Cover!C4</f>
        <v>44561</v>
      </c>
      <c r="D3" s="5">
        <f>+Cover!D4</f>
        <v>44926</v>
      </c>
      <c r="E3" s="5">
        <f>+Cover!E4</f>
        <v>45291</v>
      </c>
      <c r="F3" s="5">
        <f>+Cover!F4</f>
        <v>45657</v>
      </c>
      <c r="G3" s="5">
        <f>+Cover!G4</f>
        <v>46022</v>
      </c>
    </row>
    <row r="4" spans="1:7" x14ac:dyDescent="0.25">
      <c r="A4" s="6" t="str">
        <f>+'Calcolo finanziamenti'!A4</f>
        <v>Starting year</v>
      </c>
      <c r="B4" s="36" t="str">
        <f>+Cover!B5</f>
        <v>FY 2020</v>
      </c>
      <c r="C4" s="36" t="str">
        <f>+Cover!C5</f>
        <v>FY 2021</v>
      </c>
      <c r="D4" s="36" t="str">
        <f>+Cover!D5</f>
        <v>FY 2022</v>
      </c>
      <c r="E4" s="36" t="str">
        <f>+Cover!E5</f>
        <v>FY 2023</v>
      </c>
      <c r="F4" s="36" t="str">
        <f>+Cover!F5</f>
        <v>FY 2024</v>
      </c>
      <c r="G4" s="36" t="str">
        <f>+Cover!G5</f>
        <v>FY 2025</v>
      </c>
    </row>
    <row r="5" spans="1:7" x14ac:dyDescent="0.25">
      <c r="A5" s="3" t="str">
        <f>+'Calcolo finanziamenti'!A5</f>
        <v>Starting year</v>
      </c>
      <c r="B5" s="8">
        <f>+Cover!B6</f>
        <v>365</v>
      </c>
      <c r="C5" s="8">
        <f>+Cover!C6</f>
        <v>365</v>
      </c>
      <c r="D5" s="8">
        <f>+Cover!D6</f>
        <v>365</v>
      </c>
      <c r="E5" s="8">
        <f>+Cover!E6</f>
        <v>365</v>
      </c>
      <c r="F5" s="8">
        <f>+Cover!F6</f>
        <v>365</v>
      </c>
      <c r="G5" s="8">
        <f>+Cover!G6</f>
        <v>365</v>
      </c>
    </row>
    <row r="7" spans="1:7" x14ac:dyDescent="0.25">
      <c r="A7" s="39" t="s">
        <v>222</v>
      </c>
      <c r="C7" s="7"/>
      <c r="D7" s="7"/>
      <c r="E7" s="7"/>
      <c r="F7" s="7"/>
      <c r="G7" s="7"/>
    </row>
    <row r="8" spans="1:7" x14ac:dyDescent="0.25">
      <c r="A8" s="1" t="s">
        <v>129</v>
      </c>
      <c r="B8" s="100"/>
      <c r="C8" s="100"/>
      <c r="D8" s="100"/>
      <c r="E8" s="100"/>
      <c r="F8" s="100"/>
      <c r="G8" s="100"/>
    </row>
    <row r="9" spans="1:7" s="72" customFormat="1" x14ac:dyDescent="0.25">
      <c r="B9" s="101"/>
      <c r="C9" s="101"/>
      <c r="D9" s="101"/>
      <c r="E9" s="101"/>
      <c r="F9" s="101"/>
      <c r="G9" s="101"/>
    </row>
    <row r="10" spans="1:7" x14ac:dyDescent="0.25">
      <c r="A10" s="1" t="s">
        <v>149</v>
      </c>
      <c r="B10" s="33"/>
      <c r="C10" s="100"/>
      <c r="D10" s="100"/>
      <c r="E10" s="100"/>
      <c r="F10" s="100"/>
      <c r="G10" s="100"/>
    </row>
    <row r="12" spans="1:7" x14ac:dyDescent="0.25">
      <c r="A12" s="39" t="s">
        <v>223</v>
      </c>
      <c r="B12" s="34">
        <f t="shared" ref="B12:G12" si="0">+B8+B10</f>
        <v>0</v>
      </c>
      <c r="C12" s="34">
        <f t="shared" si="0"/>
        <v>0</v>
      </c>
      <c r="D12" s="34">
        <f t="shared" si="0"/>
        <v>0</v>
      </c>
      <c r="E12" s="34">
        <f t="shared" si="0"/>
        <v>0</v>
      </c>
      <c r="F12" s="34">
        <f t="shared" si="0"/>
        <v>0</v>
      </c>
      <c r="G12" s="34">
        <f t="shared" si="0"/>
        <v>0</v>
      </c>
    </row>
    <row r="15" spans="1:7" x14ac:dyDescent="0.25">
      <c r="A15" s="1" t="s">
        <v>224</v>
      </c>
      <c r="B15" s="100"/>
      <c r="C15" s="101">
        <f>+B18</f>
        <v>0</v>
      </c>
      <c r="D15" s="101">
        <f ca="1">+C18+C16</f>
        <v>0</v>
      </c>
      <c r="E15" s="101">
        <f t="shared" ref="E15:G15" ca="1" si="1">+D18+D16</f>
        <v>0</v>
      </c>
      <c r="F15" s="101">
        <f t="shared" ca="1" si="1"/>
        <v>0</v>
      </c>
      <c r="G15" s="101">
        <f t="shared" ca="1" si="1"/>
        <v>0</v>
      </c>
    </row>
    <row r="16" spans="1:7" x14ac:dyDescent="0.25">
      <c r="A16" s="1" t="s">
        <v>53</v>
      </c>
      <c r="B16" s="101">
        <f>+BS!B29</f>
        <v>0</v>
      </c>
      <c r="C16" s="101">
        <f ca="1">+'P&amp;L'!C40</f>
        <v>0</v>
      </c>
      <c r="D16" s="101">
        <f ca="1">+'P&amp;L'!D40</f>
        <v>0</v>
      </c>
      <c r="E16" s="101">
        <f ca="1">+'P&amp;L'!E40</f>
        <v>0</v>
      </c>
      <c r="F16" s="101">
        <f ca="1">+'P&amp;L'!F40</f>
        <v>0</v>
      </c>
      <c r="G16" s="101">
        <f ca="1">+'P&amp;L'!G40</f>
        <v>0</v>
      </c>
    </row>
    <row r="17" spans="1:7" x14ac:dyDescent="0.25">
      <c r="A17" s="17" t="s">
        <v>147</v>
      </c>
      <c r="B17" s="35"/>
      <c r="C17" s="102"/>
      <c r="D17" s="102"/>
      <c r="E17" s="102"/>
      <c r="F17" s="102"/>
      <c r="G17" s="102"/>
    </row>
    <row r="18" spans="1:7" x14ac:dyDescent="0.25">
      <c r="A18" s="1" t="s">
        <v>225</v>
      </c>
      <c r="B18" s="33">
        <f>+B15+B16-B17</f>
        <v>0</v>
      </c>
      <c r="C18" s="33">
        <f>+C15+C17</f>
        <v>0</v>
      </c>
      <c r="D18" s="33">
        <f t="shared" ref="D18:G18" ca="1" si="2">+D15+D17</f>
        <v>0</v>
      </c>
      <c r="E18" s="33">
        <f t="shared" ca="1" si="2"/>
        <v>0</v>
      </c>
      <c r="F18" s="33">
        <f t="shared" ca="1" si="2"/>
        <v>0</v>
      </c>
      <c r="G18" s="33">
        <f t="shared" ca="1" si="2"/>
        <v>0</v>
      </c>
    </row>
  </sheetData>
  <pageMargins left="0.51181102362204722" right="0.5118110236220472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workbookViewId="0">
      <selection activeCell="A19" sqref="A19"/>
    </sheetView>
  </sheetViews>
  <sheetFormatPr defaultColWidth="9.140625" defaultRowHeight="12.75" x14ac:dyDescent="0.25"/>
  <cols>
    <col min="1" max="1" width="9.140625" style="61"/>
    <col min="2" max="2" width="34.140625" style="61" customWidth="1"/>
    <col min="3" max="3" width="16.85546875" style="61" customWidth="1"/>
    <col min="4" max="9" width="14.7109375" style="68" customWidth="1"/>
    <col min="10" max="16384" width="9.140625" style="61"/>
  </cols>
  <sheetData>
    <row r="1" spans="1:9" x14ac:dyDescent="0.25">
      <c r="A1" s="60"/>
      <c r="B1" s="250" t="s">
        <v>37</v>
      </c>
      <c r="C1" s="250"/>
      <c r="D1" s="250"/>
      <c r="E1" s="250"/>
      <c r="F1" s="250"/>
      <c r="G1" s="250"/>
      <c r="H1" s="250"/>
      <c r="I1" s="250"/>
    </row>
    <row r="2" spans="1:9" s="63" customFormat="1" x14ac:dyDescent="0.25">
      <c r="A2" s="62" t="s">
        <v>38</v>
      </c>
      <c r="B2" s="62" t="s">
        <v>226</v>
      </c>
      <c r="C2" s="62" t="s">
        <v>227</v>
      </c>
      <c r="D2" s="240" t="s">
        <v>228</v>
      </c>
      <c r="E2" s="240">
        <f>+D2+1</f>
        <v>2022</v>
      </c>
      <c r="F2" s="240">
        <f t="shared" ref="F2:I2" si="0">+E2+1</f>
        <v>2023</v>
      </c>
      <c r="G2" s="240">
        <f t="shared" si="0"/>
        <v>2024</v>
      </c>
      <c r="H2" s="240">
        <f t="shared" si="0"/>
        <v>2025</v>
      </c>
      <c r="I2" s="240">
        <f t="shared" si="0"/>
        <v>2026</v>
      </c>
    </row>
    <row r="3" spans="1:9" x14ac:dyDescent="0.25">
      <c r="A3" s="64"/>
      <c r="B3" s="174"/>
      <c r="C3" s="65"/>
      <c r="D3" s="66"/>
      <c r="E3" s="66"/>
      <c r="F3" s="66"/>
      <c r="G3" s="178"/>
      <c r="H3" s="178"/>
      <c r="I3" s="178"/>
    </row>
    <row r="4" spans="1:9" x14ac:dyDescent="0.25">
      <c r="A4" s="64"/>
      <c r="B4" s="174"/>
      <c r="C4" s="65"/>
      <c r="D4" s="66"/>
      <c r="E4" s="66"/>
      <c r="F4" s="66"/>
      <c r="G4" s="66"/>
      <c r="H4" s="66"/>
      <c r="I4" s="179"/>
    </row>
    <row r="5" spans="1:9" x14ac:dyDescent="0.25">
      <c r="A5" s="64"/>
      <c r="B5" s="174"/>
      <c r="C5" s="65"/>
      <c r="D5" s="66"/>
      <c r="E5" s="66"/>
      <c r="F5" s="66"/>
      <c r="G5" s="66"/>
      <c r="H5" s="178"/>
      <c r="I5" s="179"/>
    </row>
    <row r="6" spans="1:9" x14ac:dyDescent="0.25">
      <c r="A6" s="64"/>
      <c r="B6" s="174"/>
      <c r="C6" s="65"/>
      <c r="D6" s="66"/>
      <c r="E6" s="66"/>
      <c r="F6" s="178"/>
      <c r="G6" s="178"/>
      <c r="H6" s="178"/>
      <c r="I6" s="179"/>
    </row>
    <row r="7" spans="1:9" x14ac:dyDescent="0.25">
      <c r="A7" s="64"/>
      <c r="B7" s="174"/>
      <c r="C7" s="65"/>
      <c r="D7" s="66"/>
      <c r="E7" s="66"/>
      <c r="F7" s="66"/>
      <c r="G7" s="66"/>
      <c r="H7" s="66"/>
      <c r="I7" s="179"/>
    </row>
    <row r="8" spans="1:9" x14ac:dyDescent="0.25">
      <c r="A8" s="64"/>
      <c r="B8" s="174"/>
      <c r="C8" s="65"/>
      <c r="D8" s="66"/>
      <c r="E8" s="66"/>
      <c r="F8" s="178"/>
      <c r="G8" s="178"/>
      <c r="H8" s="178"/>
      <c r="I8" s="179"/>
    </row>
    <row r="9" spans="1:9" x14ac:dyDescent="0.25">
      <c r="A9" s="64"/>
      <c r="B9" s="174"/>
      <c r="C9" s="65"/>
      <c r="D9" s="66"/>
      <c r="E9" s="66"/>
      <c r="F9" s="66"/>
      <c r="G9" s="178"/>
      <c r="H9" s="178"/>
      <c r="I9" s="178"/>
    </row>
    <row r="10" spans="1:9" x14ac:dyDescent="0.25">
      <c r="A10" s="64"/>
      <c r="B10" s="174"/>
      <c r="C10" s="65"/>
      <c r="D10" s="66"/>
      <c r="E10" s="66"/>
      <c r="F10" s="66"/>
      <c r="G10" s="178"/>
      <c r="H10" s="178"/>
      <c r="I10" s="178"/>
    </row>
    <row r="11" spans="1:9" x14ac:dyDescent="0.25">
      <c r="A11" s="64"/>
      <c r="B11" s="174"/>
      <c r="C11" s="65"/>
      <c r="D11" s="66"/>
      <c r="E11" s="178"/>
      <c r="F11" s="178"/>
      <c r="G11" s="178"/>
      <c r="H11" s="179"/>
      <c r="I11" s="178"/>
    </row>
    <row r="12" spans="1:9" x14ac:dyDescent="0.25">
      <c r="A12" s="64"/>
      <c r="B12" s="174"/>
      <c r="C12" s="65"/>
      <c r="D12" s="66"/>
      <c r="E12" s="66"/>
      <c r="F12" s="66"/>
      <c r="G12" s="178"/>
      <c r="H12" s="178"/>
      <c r="I12" s="178"/>
    </row>
    <row r="13" spans="1:9" x14ac:dyDescent="0.25">
      <c r="A13" s="64"/>
      <c r="B13" s="174"/>
      <c r="C13" s="65"/>
      <c r="D13" s="66"/>
      <c r="E13" s="66"/>
      <c r="F13" s="66"/>
      <c r="G13" s="66"/>
      <c r="H13" s="178"/>
      <c r="I13" s="178"/>
    </row>
    <row r="14" spans="1:9" x14ac:dyDescent="0.25">
      <c r="A14" s="64"/>
      <c r="B14" s="174"/>
      <c r="C14" s="65"/>
      <c r="D14" s="66"/>
      <c r="E14" s="66"/>
      <c r="F14" s="178"/>
      <c r="G14" s="178"/>
      <c r="H14" s="178"/>
      <c r="I14" s="179"/>
    </row>
    <row r="15" spans="1:9" x14ac:dyDescent="0.25">
      <c r="A15" s="64"/>
      <c r="B15" s="174"/>
      <c r="C15" s="65"/>
      <c r="D15" s="66"/>
      <c r="E15" s="178"/>
      <c r="F15" s="178"/>
      <c r="G15" s="178"/>
      <c r="H15" s="179"/>
      <c r="I15" s="179"/>
    </row>
    <row r="16" spans="1:9" x14ac:dyDescent="0.25">
      <c r="A16" s="64"/>
      <c r="B16" s="174"/>
      <c r="C16" s="65"/>
      <c r="D16" s="66"/>
      <c r="E16" s="66"/>
      <c r="F16" s="66"/>
      <c r="G16" s="66"/>
      <c r="H16" s="66"/>
      <c r="I16" s="66"/>
    </row>
    <row r="17" spans="1:9" x14ac:dyDescent="0.25">
      <c r="A17" s="251" t="s">
        <v>156</v>
      </c>
      <c r="B17" s="251"/>
      <c r="C17" s="251"/>
      <c r="D17" s="67">
        <f>SUM(D3:D16)</f>
        <v>0</v>
      </c>
      <c r="E17" s="67">
        <f t="shared" ref="E17:I17" si="1">SUM(E3:E16)</f>
        <v>0</v>
      </c>
      <c r="F17" s="67">
        <f t="shared" si="1"/>
        <v>0</v>
      </c>
      <c r="G17" s="67">
        <f t="shared" si="1"/>
        <v>0</v>
      </c>
      <c r="H17" s="67">
        <f t="shared" si="1"/>
        <v>0</v>
      </c>
      <c r="I17" s="67">
        <f t="shared" si="1"/>
        <v>0</v>
      </c>
    </row>
    <row r="22" spans="1:9" x14ac:dyDescent="0.25">
      <c r="D22" s="69">
        <f>SUM(D17:D21)</f>
        <v>0</v>
      </c>
      <c r="E22" s="69">
        <f>SUM(E17:E21)</f>
        <v>0</v>
      </c>
      <c r="F22" s="69">
        <f t="shared" ref="F22:I22" si="2">SUM(F17:F21)</f>
        <v>0</v>
      </c>
      <c r="G22" s="69">
        <f t="shared" si="2"/>
        <v>0</v>
      </c>
      <c r="H22" s="69">
        <f t="shared" si="2"/>
        <v>0</v>
      </c>
      <c r="I22" s="69">
        <f t="shared" si="2"/>
        <v>0</v>
      </c>
    </row>
  </sheetData>
  <mergeCells count="2">
    <mergeCell ref="B1:I1"/>
    <mergeCell ref="A17:C17"/>
  </mergeCells>
  <conditionalFormatting sqref="D3:F3 D17:I17">
    <cfRule type="expression" dxfId="32" priority="31" stopIfTrue="1">
      <formula>IF(ROW(D3)&gt;Ultima_riga,TRUE, FALSE)</formula>
    </cfRule>
    <cfRule type="expression" dxfId="31" priority="32" stopIfTrue="1">
      <formula>IF(ROW(D3)=Ultima_riga,TRUE, FALSE)</formula>
    </cfRule>
    <cfRule type="expression" dxfId="30" priority="33" stopIfTrue="1">
      <formula>IF(ROW(D3)&lt;=Ultima_riga,TRUE, FALSE)</formula>
    </cfRule>
  </conditionalFormatting>
  <conditionalFormatting sqref="I7">
    <cfRule type="expression" dxfId="29" priority="19" stopIfTrue="1">
      <formula>IF(ROW(I7)&gt;Ultima_riga,TRUE, FALSE)</formula>
    </cfRule>
    <cfRule type="expression" dxfId="28" priority="20" stopIfTrue="1">
      <formula>IF(ROW(I7)=Ultima_riga,TRUE, FALSE)</formula>
    </cfRule>
    <cfRule type="expression" dxfId="27" priority="21" stopIfTrue="1">
      <formula>IF(ROW(I7)&lt;=Ultima_riga,TRUE, FALSE)</formula>
    </cfRule>
  </conditionalFormatting>
  <conditionalFormatting sqref="D5:G5 D13:G13 D12:F12 D14:E14 D6:E6 D8:E10 D7:H7 D4:H4 D15:D16 I14:I15 D11">
    <cfRule type="expression" dxfId="26" priority="28" stopIfTrue="1">
      <formula>IF(ROW(D4)&gt;Ultima_riga,TRUE, FALSE)</formula>
    </cfRule>
    <cfRule type="expression" dxfId="25" priority="29" stopIfTrue="1">
      <formula>IF(ROW(D4)=Ultima_riga,TRUE, FALSE)</formula>
    </cfRule>
    <cfRule type="expression" dxfId="24" priority="30" stopIfTrue="1">
      <formula>IF(ROW(D4)&lt;=Ultima_riga,TRUE, FALSE)</formula>
    </cfRule>
  </conditionalFormatting>
  <conditionalFormatting sqref="I6">
    <cfRule type="expression" dxfId="23" priority="25" stopIfTrue="1">
      <formula>IF(ROW(I6)&gt;Ultima_riga,TRUE, FALSE)</formula>
    </cfRule>
    <cfRule type="expression" dxfId="22" priority="26" stopIfTrue="1">
      <formula>IF(ROW(I6)=Ultima_riga,TRUE, FALSE)</formula>
    </cfRule>
    <cfRule type="expression" dxfId="21" priority="27" stopIfTrue="1">
      <formula>IF(ROW(I6)&lt;=Ultima_riga,TRUE, FALSE)</formula>
    </cfRule>
  </conditionalFormatting>
  <conditionalFormatting sqref="I8">
    <cfRule type="expression" dxfId="20" priority="22" stopIfTrue="1">
      <formula>IF(ROW(I8)&gt;Ultima_riga,TRUE, FALSE)</formula>
    </cfRule>
    <cfRule type="expression" dxfId="19" priority="23" stopIfTrue="1">
      <formula>IF(ROW(I8)=Ultima_riga,TRUE, FALSE)</formula>
    </cfRule>
    <cfRule type="expression" dxfId="18" priority="24" stopIfTrue="1">
      <formula>IF(ROW(I8)&lt;=Ultima_riga,TRUE, FALSE)</formula>
    </cfRule>
  </conditionalFormatting>
  <conditionalFormatting sqref="H15">
    <cfRule type="expression" dxfId="17" priority="10" stopIfTrue="1">
      <formula>IF(ROW(H15)&gt;Ultima_riga,TRUE, FALSE)</formula>
    </cfRule>
    <cfRule type="expression" dxfId="16" priority="11" stopIfTrue="1">
      <formula>IF(ROW(H15)=Ultima_riga,TRUE, FALSE)</formula>
    </cfRule>
    <cfRule type="expression" dxfId="15" priority="12" stopIfTrue="1">
      <formula>IF(ROW(H15)&lt;=Ultima_riga,TRUE, FALSE)</formula>
    </cfRule>
  </conditionalFormatting>
  <conditionalFormatting sqref="F9:F10">
    <cfRule type="expression" dxfId="14" priority="16" stopIfTrue="1">
      <formula>IF(ROW(F9)&gt;Ultima_riga,TRUE, FALSE)</formula>
    </cfRule>
    <cfRule type="expression" dxfId="13" priority="17" stopIfTrue="1">
      <formula>IF(ROW(F9)=Ultima_riga,TRUE, FALSE)</formula>
    </cfRule>
    <cfRule type="expression" dxfId="12" priority="18" stopIfTrue="1">
      <formula>IF(ROW(F9)&lt;=Ultima_riga,TRUE, FALSE)</formula>
    </cfRule>
  </conditionalFormatting>
  <conditionalFormatting sqref="I4">
    <cfRule type="expression" dxfId="11" priority="13" stopIfTrue="1">
      <formula>IF(ROW(I4)&gt;Ultima_riga,TRUE, FALSE)</formula>
    </cfRule>
    <cfRule type="expression" dxfId="10" priority="14" stopIfTrue="1">
      <formula>IF(ROW(I4)=Ultima_riga,TRUE, FALSE)</formula>
    </cfRule>
    <cfRule type="expression" dxfId="9" priority="15" stopIfTrue="1">
      <formula>IF(ROW(I4)&lt;=Ultima_riga,TRUE, FALSE)</formula>
    </cfRule>
  </conditionalFormatting>
  <conditionalFormatting sqref="I5">
    <cfRule type="expression" dxfId="8" priority="4" stopIfTrue="1">
      <formula>IF(ROW(I5)&gt;Ultima_riga,TRUE, FALSE)</formula>
    </cfRule>
    <cfRule type="expression" dxfId="7" priority="5" stopIfTrue="1">
      <formula>IF(ROW(I5)=Ultima_riga,TRUE, FALSE)</formula>
    </cfRule>
    <cfRule type="expression" dxfId="6" priority="6" stopIfTrue="1">
      <formula>IF(ROW(I5)&lt;=Ultima_riga,TRUE, FALSE)</formula>
    </cfRule>
  </conditionalFormatting>
  <conditionalFormatting sqref="H11">
    <cfRule type="expression" dxfId="5" priority="7" stopIfTrue="1">
      <formula>IF(ROW(H11)&gt;Ultima_riga,TRUE, FALSE)</formula>
    </cfRule>
    <cfRule type="expression" dxfId="4" priority="8" stopIfTrue="1">
      <formula>IF(ROW(H11)=Ultima_riga,TRUE, FALSE)</formula>
    </cfRule>
    <cfRule type="expression" dxfId="3" priority="9" stopIfTrue="1">
      <formula>IF(ROW(H11)&lt;=Ultima_riga,TRUE, FALSE)</formula>
    </cfRule>
  </conditionalFormatting>
  <conditionalFormatting sqref="E16:I16">
    <cfRule type="expression" dxfId="2" priority="1" stopIfTrue="1">
      <formula>IF(ROW(E16)&gt;Ultima_riga,TRUE, FALSE)</formula>
    </cfRule>
    <cfRule type="expression" dxfId="1" priority="2" stopIfTrue="1">
      <formula>IF(ROW(E16)=Ultima_riga,TRUE, FALSE)</formula>
    </cfRule>
    <cfRule type="expression" dxfId="0" priority="3" stopIfTrue="1">
      <formula>IF(ROW(E16)&lt;=Ultima_riga,TRUE, FALSE)</formula>
    </cfRule>
  </conditionalFormatting>
  <printOptions horizontalCentered="1"/>
  <pageMargins left="0.51181102362204722" right="0.51181102362204722" top="0.74803149606299213" bottom="0.74803149606299213" header="0.31496062992125984" footer="0.31496062992125984"/>
  <pageSetup paperSize="9" scale="91" orientation="landscape" r:id="rId1"/>
  <ignoredErrors>
    <ignoredError sqref="D17:I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workbookViewId="0">
      <pane xSplit="1" ySplit="6" topLeftCell="B7" activePane="bottomRight" state="frozen"/>
      <selection pane="topRight" activeCell="B1" sqref="B1"/>
      <selection pane="bottomLeft" activeCell="A2" sqref="A2"/>
      <selection pane="bottomRight" activeCell="A28" sqref="A28"/>
    </sheetView>
  </sheetViews>
  <sheetFormatPr defaultColWidth="9.140625" defaultRowHeight="12.75" x14ac:dyDescent="0.25"/>
  <cols>
    <col min="1" max="1" width="29" style="1" customWidth="1"/>
    <col min="2" max="7" width="12.7109375" style="1" customWidth="1"/>
    <col min="8" max="8" width="3" style="1" customWidth="1"/>
    <col min="9" max="9" width="29" style="1" customWidth="1"/>
    <col min="10" max="14" width="12.7109375" style="1" customWidth="1"/>
    <col min="15" max="16384" width="9.140625" style="1"/>
  </cols>
  <sheetData>
    <row r="1" spans="1:14" x14ac:dyDescent="0.25">
      <c r="A1" s="2" t="str">
        <f>+Cover!B1</f>
        <v>CHG</v>
      </c>
      <c r="I1" s="106"/>
    </row>
    <row r="2" spans="1:14" x14ac:dyDescent="0.25">
      <c r="A2" s="4" t="str">
        <f>+Cover!A3</f>
        <v>Starting year</v>
      </c>
      <c r="B2" s="5">
        <f>+Cover!B3</f>
        <v>43831</v>
      </c>
      <c r="C2" s="5">
        <f>+Cover!C3</f>
        <v>44197</v>
      </c>
      <c r="D2" s="5">
        <f>+Cover!D3</f>
        <v>44562</v>
      </c>
      <c r="E2" s="5">
        <f>+Cover!E3</f>
        <v>44927</v>
      </c>
      <c r="F2" s="5">
        <f>+Cover!F3</f>
        <v>45292</v>
      </c>
      <c r="G2" s="5">
        <f>+Cover!G3</f>
        <v>45658</v>
      </c>
      <c r="I2" s="150" t="str">
        <f>+A2</f>
        <v>Starting year</v>
      </c>
      <c r="J2" s="5">
        <f t="shared" ref="J2:J5" si="0">+C2</f>
        <v>44197</v>
      </c>
      <c r="K2" s="5">
        <f t="shared" ref="K2:K5" si="1">+D2</f>
        <v>44562</v>
      </c>
      <c r="L2" s="5">
        <f t="shared" ref="L2:L5" si="2">+E2</f>
        <v>44927</v>
      </c>
      <c r="M2" s="5">
        <f t="shared" ref="M2:M5" si="3">+F2</f>
        <v>45292</v>
      </c>
      <c r="N2" s="5">
        <f t="shared" ref="N2:N5" si="4">+G2</f>
        <v>45658</v>
      </c>
    </row>
    <row r="3" spans="1:14" x14ac:dyDescent="0.25">
      <c r="A3" s="4" t="str">
        <f>+Cover!A4</f>
        <v>Ending year</v>
      </c>
      <c r="B3" s="5">
        <f>+Cover!B4</f>
        <v>44196</v>
      </c>
      <c r="C3" s="5">
        <f>+Cover!C4</f>
        <v>44561</v>
      </c>
      <c r="D3" s="5">
        <f>+Cover!D4</f>
        <v>44926</v>
      </c>
      <c r="E3" s="5">
        <f>+Cover!E4</f>
        <v>45291</v>
      </c>
      <c r="F3" s="5">
        <f>+Cover!F4</f>
        <v>45657</v>
      </c>
      <c r="G3" s="5">
        <f>+Cover!G4</f>
        <v>46022</v>
      </c>
      <c r="I3" s="150" t="str">
        <f t="shared" ref="I3:I5" si="5">+A3</f>
        <v>Ending year</v>
      </c>
      <c r="J3" s="5">
        <f t="shared" si="0"/>
        <v>44561</v>
      </c>
      <c r="K3" s="5">
        <f t="shared" si="1"/>
        <v>44926</v>
      </c>
      <c r="L3" s="5">
        <f t="shared" si="2"/>
        <v>45291</v>
      </c>
      <c r="M3" s="5">
        <f t="shared" si="3"/>
        <v>45657</v>
      </c>
      <c r="N3" s="5">
        <f t="shared" si="4"/>
        <v>46022</v>
      </c>
    </row>
    <row r="4" spans="1:14" x14ac:dyDescent="0.25">
      <c r="A4" s="6" t="str">
        <f>+Cover!A5</f>
        <v>Year</v>
      </c>
      <c r="B4" s="36" t="str">
        <f>+Cover!B5</f>
        <v>FY 2020</v>
      </c>
      <c r="C4" s="36" t="str">
        <f>+Cover!C5</f>
        <v>FY 2021</v>
      </c>
      <c r="D4" s="36" t="str">
        <f>+Cover!D5</f>
        <v>FY 2022</v>
      </c>
      <c r="E4" s="36" t="str">
        <f>+Cover!E5</f>
        <v>FY 2023</v>
      </c>
      <c r="F4" s="36" t="str">
        <f>+Cover!F5</f>
        <v>FY 2024</v>
      </c>
      <c r="G4" s="36" t="str">
        <f>+Cover!G5</f>
        <v>FY 2025</v>
      </c>
      <c r="I4" s="151" t="str">
        <f t="shared" si="5"/>
        <v>Year</v>
      </c>
      <c r="J4" s="36" t="str">
        <f t="shared" si="0"/>
        <v>FY 2021</v>
      </c>
      <c r="K4" s="36" t="str">
        <f t="shared" si="1"/>
        <v>FY 2022</v>
      </c>
      <c r="L4" s="36" t="str">
        <f t="shared" si="2"/>
        <v>FY 2023</v>
      </c>
      <c r="M4" s="36" t="str">
        <f t="shared" si="3"/>
        <v>FY 2024</v>
      </c>
      <c r="N4" s="36" t="str">
        <f t="shared" si="4"/>
        <v>FY 2025</v>
      </c>
    </row>
    <row r="5" spans="1:14" x14ac:dyDescent="0.25">
      <c r="A5" s="3" t="str">
        <f>+Cover!A6</f>
        <v>Days</v>
      </c>
      <c r="B5" s="8">
        <f>+Cover!B6</f>
        <v>365</v>
      </c>
      <c r="C5" s="8">
        <f>+Cover!C6</f>
        <v>365</v>
      </c>
      <c r="D5" s="8">
        <f>+Cover!D6</f>
        <v>365</v>
      </c>
      <c r="E5" s="8">
        <f>+Cover!E6</f>
        <v>365</v>
      </c>
      <c r="F5" s="8">
        <f>+Cover!F6</f>
        <v>365</v>
      </c>
      <c r="G5" s="8">
        <f>+Cover!G6</f>
        <v>365</v>
      </c>
      <c r="I5" s="3" t="str">
        <f t="shared" si="5"/>
        <v>Days</v>
      </c>
      <c r="J5" s="8">
        <f t="shared" si="0"/>
        <v>365</v>
      </c>
      <c r="K5" s="8">
        <f t="shared" si="1"/>
        <v>365</v>
      </c>
      <c r="L5" s="8">
        <f t="shared" si="2"/>
        <v>365</v>
      </c>
      <c r="M5" s="8">
        <f t="shared" si="3"/>
        <v>365</v>
      </c>
      <c r="N5" s="8">
        <f t="shared" si="4"/>
        <v>365</v>
      </c>
    </row>
    <row r="6" spans="1:14" x14ac:dyDescent="0.25">
      <c r="A6" s="32"/>
      <c r="B6" s="32"/>
      <c r="C6" s="32"/>
      <c r="D6" s="32"/>
      <c r="E6" s="32"/>
      <c r="F6" s="32"/>
      <c r="G6" s="32"/>
      <c r="I6" s="156" t="s">
        <v>67</v>
      </c>
      <c r="J6" s="155" t="str">
        <f>+'P&amp;L'!C7</f>
        <v>FY 2021</v>
      </c>
      <c r="K6" s="155" t="str">
        <f>+'P&amp;L'!D7</f>
        <v>FY 2022</v>
      </c>
      <c r="L6" s="155" t="str">
        <f>+'P&amp;L'!E7</f>
        <v>FY 2023</v>
      </c>
      <c r="M6" s="155" t="str">
        <f>+'P&amp;L'!F7</f>
        <v>FY 2024</v>
      </c>
      <c r="N6" s="155" t="str">
        <f>+'P&amp;L'!G7</f>
        <v>FY 2025</v>
      </c>
    </row>
    <row r="7" spans="1:14" x14ac:dyDescent="0.25">
      <c r="A7" s="21" t="s">
        <v>68</v>
      </c>
      <c r="B7" s="26">
        <f>+'P&amp;L'!B10</f>
        <v>0</v>
      </c>
      <c r="C7" s="26">
        <f>+'P&amp;L'!C10</f>
        <v>0</v>
      </c>
      <c r="D7" s="26">
        <f>+'P&amp;L'!D10</f>
        <v>0</v>
      </c>
      <c r="E7" s="26">
        <f>+'P&amp;L'!E10</f>
        <v>0</v>
      </c>
      <c r="F7" s="26">
        <f>+'P&amp;L'!F10</f>
        <v>0</v>
      </c>
      <c r="G7" s="26">
        <f>+'P&amp;L'!G10</f>
        <v>0</v>
      </c>
      <c r="I7" s="24" t="s">
        <v>68</v>
      </c>
      <c r="J7" s="29">
        <f>+'P&amp;L'!C10</f>
        <v>0</v>
      </c>
      <c r="K7" s="29">
        <f>+'P&amp;L'!D10</f>
        <v>0</v>
      </c>
      <c r="L7" s="29">
        <f>+'P&amp;L'!E10</f>
        <v>0</v>
      </c>
      <c r="M7" s="29">
        <f>+'P&amp;L'!F10</f>
        <v>0</v>
      </c>
      <c r="N7" s="29">
        <f>+'P&amp;L'!G10</f>
        <v>0</v>
      </c>
    </row>
    <row r="8" spans="1:14" x14ac:dyDescent="0.25">
      <c r="A8" s="21" t="s">
        <v>3</v>
      </c>
      <c r="B8" s="26">
        <f t="shared" ref="B8:G8" si="6">+B15</f>
        <v>0</v>
      </c>
      <c r="C8" s="26">
        <f t="shared" si="6"/>
        <v>0</v>
      </c>
      <c r="D8" s="26">
        <f t="shared" si="6"/>
        <v>0</v>
      </c>
      <c r="E8" s="26">
        <f t="shared" si="6"/>
        <v>0</v>
      </c>
      <c r="F8" s="26">
        <f t="shared" si="6"/>
        <v>0</v>
      </c>
      <c r="G8" s="26">
        <f t="shared" si="6"/>
        <v>0</v>
      </c>
      <c r="I8" s="24" t="s">
        <v>80</v>
      </c>
      <c r="J8" s="29">
        <f>+'P&amp;L'!C14</f>
        <v>0</v>
      </c>
      <c r="K8" s="29">
        <f>+'P&amp;L'!D14</f>
        <v>0</v>
      </c>
      <c r="L8" s="29">
        <f>+'P&amp;L'!E14</f>
        <v>0</v>
      </c>
      <c r="M8" s="29">
        <f>+'P&amp;L'!F14</f>
        <v>0</v>
      </c>
      <c r="N8" s="29">
        <f>+'P&amp;L'!G14</f>
        <v>0</v>
      </c>
    </row>
    <row r="9" spans="1:14" ht="13.5" thickBot="1" x14ac:dyDescent="0.3">
      <c r="A9" s="21" t="s">
        <v>8</v>
      </c>
      <c r="B9" s="26">
        <f>+'Cash Flow'!B10</f>
        <v>0</v>
      </c>
      <c r="C9" s="26">
        <f ca="1">+'Cash Flow'!C10</f>
        <v>0</v>
      </c>
      <c r="D9" s="26">
        <f ca="1">+'Cash Flow'!D10</f>
        <v>0</v>
      </c>
      <c r="E9" s="26">
        <f ca="1">+'Cash Flow'!E10</f>
        <v>0</v>
      </c>
      <c r="F9" s="26">
        <f ca="1">+'Cash Flow'!F10</f>
        <v>0</v>
      </c>
      <c r="G9" s="26">
        <f ca="1">+'Cash Flow'!G10</f>
        <v>0</v>
      </c>
      <c r="I9" s="152" t="s">
        <v>2</v>
      </c>
      <c r="J9" s="153">
        <f>+'P&amp;L'!C16</f>
        <v>0</v>
      </c>
      <c r="K9" s="153">
        <f>+'P&amp;L'!D16</f>
        <v>0</v>
      </c>
      <c r="L9" s="153">
        <f>+'P&amp;L'!E16</f>
        <v>0</v>
      </c>
      <c r="M9" s="153">
        <f>+'P&amp;L'!F16</f>
        <v>0</v>
      </c>
      <c r="N9" s="153">
        <f>+'P&amp;L'!G16</f>
        <v>0</v>
      </c>
    </row>
    <row r="10" spans="1:14" ht="13.5" thickTop="1" x14ac:dyDescent="0.25">
      <c r="J10" s="154" t="e">
        <f>+J9/J7</f>
        <v>#DIV/0!</v>
      </c>
      <c r="K10" s="154" t="e">
        <f t="shared" ref="K10:N10" si="7">+K9/K7</f>
        <v>#DIV/0!</v>
      </c>
      <c r="L10" s="154" t="e">
        <f t="shared" si="7"/>
        <v>#DIV/0!</v>
      </c>
      <c r="M10" s="154" t="e">
        <f t="shared" si="7"/>
        <v>#DIV/0!</v>
      </c>
      <c r="N10" s="154" t="e">
        <f t="shared" si="7"/>
        <v>#DIV/0!</v>
      </c>
    </row>
    <row r="11" spans="1:14" x14ac:dyDescent="0.25">
      <c r="A11" s="21" t="s">
        <v>2</v>
      </c>
      <c r="B11" s="25" t="e">
        <f>+'P&amp;L'!B16/'P&amp;L'!B10</f>
        <v>#DIV/0!</v>
      </c>
      <c r="C11" s="25" t="e">
        <f>+'P&amp;L'!C16/'P&amp;L'!C10</f>
        <v>#DIV/0!</v>
      </c>
      <c r="D11" s="25" t="e">
        <f>+'P&amp;L'!D16/'P&amp;L'!D10</f>
        <v>#DIV/0!</v>
      </c>
      <c r="E11" s="25" t="e">
        <f>+'P&amp;L'!E16/'P&amp;L'!E10</f>
        <v>#DIV/0!</v>
      </c>
      <c r="F11" s="25" t="e">
        <f>+'P&amp;L'!F16/'P&amp;L'!F10</f>
        <v>#DIV/0!</v>
      </c>
      <c r="G11" s="25" t="e">
        <f>+'P&amp;L'!G16/'P&amp;L'!G10</f>
        <v>#DIV/0!</v>
      </c>
    </row>
    <row r="12" spans="1:14" ht="13.5" thickBot="1" x14ac:dyDescent="0.3">
      <c r="I12" s="152" t="s">
        <v>1</v>
      </c>
      <c r="J12" s="153">
        <f>+'P&amp;L'!C25</f>
        <v>0</v>
      </c>
      <c r="K12" s="153">
        <f>+'P&amp;L'!D25</f>
        <v>0</v>
      </c>
      <c r="L12" s="153">
        <f>+'P&amp;L'!E25</f>
        <v>0</v>
      </c>
      <c r="M12" s="153">
        <f>+'P&amp;L'!F25</f>
        <v>0</v>
      </c>
      <c r="N12" s="153">
        <f>+'P&amp;L'!G25</f>
        <v>0</v>
      </c>
    </row>
    <row r="13" spans="1:14" ht="13.5" thickTop="1" x14ac:dyDescent="0.25">
      <c r="A13" s="21" t="s">
        <v>1</v>
      </c>
      <c r="B13" s="26">
        <f>+'P&amp;L'!B25</f>
        <v>0</v>
      </c>
      <c r="C13" s="26">
        <f>+'P&amp;L'!C25</f>
        <v>0</v>
      </c>
      <c r="D13" s="26">
        <f>+'P&amp;L'!D25</f>
        <v>0</v>
      </c>
      <c r="E13" s="26">
        <f>+'P&amp;L'!E25</f>
        <v>0</v>
      </c>
      <c r="F13" s="26">
        <f>+'P&amp;L'!F25</f>
        <v>0</v>
      </c>
      <c r="G13" s="26">
        <f>+'P&amp;L'!G25</f>
        <v>0</v>
      </c>
      <c r="J13" s="154" t="e">
        <f>+J12/J7</f>
        <v>#DIV/0!</v>
      </c>
      <c r="K13" s="154" t="e">
        <f t="shared" ref="K13:N13" si="8">+K12/K7</f>
        <v>#DIV/0!</v>
      </c>
      <c r="L13" s="154" t="e">
        <f t="shared" si="8"/>
        <v>#DIV/0!</v>
      </c>
      <c r="M13" s="154" t="e">
        <f t="shared" si="8"/>
        <v>#DIV/0!</v>
      </c>
      <c r="N13" s="154" t="e">
        <f t="shared" si="8"/>
        <v>#DIV/0!</v>
      </c>
    </row>
    <row r="14" spans="1:14" x14ac:dyDescent="0.25">
      <c r="A14" s="22" t="s">
        <v>14</v>
      </c>
      <c r="B14" s="23" t="e">
        <f>+B13/'P&amp;L'!B10</f>
        <v>#DIV/0!</v>
      </c>
      <c r="C14" s="23" t="e">
        <f>+C13/'P&amp;L'!C10</f>
        <v>#DIV/0!</v>
      </c>
      <c r="D14" s="23" t="e">
        <f>+D13/'P&amp;L'!D10</f>
        <v>#DIV/0!</v>
      </c>
      <c r="E14" s="23" t="e">
        <f>+E13/'P&amp;L'!E10</f>
        <v>#DIV/0!</v>
      </c>
      <c r="F14" s="23" t="e">
        <f>+F13/'P&amp;L'!F10</f>
        <v>#DIV/0!</v>
      </c>
      <c r="G14" s="23" t="e">
        <f>+G13/'P&amp;L'!G10</f>
        <v>#DIV/0!</v>
      </c>
    </row>
    <row r="15" spans="1:14" ht="13.5" thickBot="1" x14ac:dyDescent="0.3">
      <c r="A15" s="21" t="s">
        <v>3</v>
      </c>
      <c r="B15" s="26">
        <f>+'P&amp;L'!B31</f>
        <v>0</v>
      </c>
      <c r="C15" s="26">
        <f>+'P&amp;L'!C31</f>
        <v>0</v>
      </c>
      <c r="D15" s="26">
        <f>+'P&amp;L'!D31</f>
        <v>0</v>
      </c>
      <c r="E15" s="26">
        <f>+'P&amp;L'!E31</f>
        <v>0</v>
      </c>
      <c r="F15" s="26">
        <f>+'P&amp;L'!F31</f>
        <v>0</v>
      </c>
      <c r="G15" s="26">
        <f>+'P&amp;L'!G31</f>
        <v>0</v>
      </c>
      <c r="I15" s="152" t="s">
        <v>3</v>
      </c>
      <c r="J15" s="153">
        <f>+'P&amp;L'!C31</f>
        <v>0</v>
      </c>
      <c r="K15" s="153">
        <f>+'P&amp;L'!D31</f>
        <v>0</v>
      </c>
      <c r="L15" s="153">
        <f>+'P&amp;L'!E31</f>
        <v>0</v>
      </c>
      <c r="M15" s="153">
        <f>+'P&amp;L'!F31</f>
        <v>0</v>
      </c>
      <c r="N15" s="153">
        <f>+'P&amp;L'!G31</f>
        <v>0</v>
      </c>
    </row>
    <row r="16" spans="1:14" ht="13.5" thickTop="1" x14ac:dyDescent="0.25">
      <c r="A16" s="22" t="s">
        <v>15</v>
      </c>
      <c r="B16" s="23" t="e">
        <f>+B15/'P&amp;L'!B10</f>
        <v>#DIV/0!</v>
      </c>
      <c r="C16" s="23" t="e">
        <f>+C15/'P&amp;L'!C10</f>
        <v>#DIV/0!</v>
      </c>
      <c r="D16" s="23" t="e">
        <f>+D15/'P&amp;L'!D10</f>
        <v>#DIV/0!</v>
      </c>
      <c r="E16" s="23" t="e">
        <f>+E15/'P&amp;L'!E10</f>
        <v>#DIV/0!</v>
      </c>
      <c r="F16" s="23" t="e">
        <f>+F15/'P&amp;L'!F10</f>
        <v>#DIV/0!</v>
      </c>
      <c r="G16" s="23" t="e">
        <f>+G15/'P&amp;L'!G10</f>
        <v>#DIV/0!</v>
      </c>
      <c r="I16" s="22"/>
      <c r="J16" s="154" t="e">
        <f>+J15/J7</f>
        <v>#DIV/0!</v>
      </c>
      <c r="K16" s="154" t="e">
        <f>+K15/K7</f>
        <v>#DIV/0!</v>
      </c>
      <c r="L16" s="154" t="e">
        <f>+L15/L7</f>
        <v>#DIV/0!</v>
      </c>
      <c r="M16" s="154" t="e">
        <f>+M15/M7</f>
        <v>#DIV/0!</v>
      </c>
      <c r="N16" s="154" t="e">
        <f>+N15/N7</f>
        <v>#DIV/0!</v>
      </c>
    </row>
    <row r="17" spans="1:14" x14ac:dyDescent="0.25">
      <c r="A17" s="24" t="s">
        <v>69</v>
      </c>
      <c r="B17" s="23" t="e">
        <f>+'P&amp;L'!B34/'P&amp;L'!B10</f>
        <v>#DIV/0!</v>
      </c>
      <c r="C17" s="23" t="e">
        <f ca="1">+'P&amp;L'!C34/'P&amp;L'!C10</f>
        <v>#DIV/0!</v>
      </c>
      <c r="D17" s="23" t="e">
        <f ca="1">+'P&amp;L'!D34/'P&amp;L'!D10</f>
        <v>#DIV/0!</v>
      </c>
      <c r="E17" s="23" t="e">
        <f ca="1">+'P&amp;L'!E34/'P&amp;L'!E10</f>
        <v>#DIV/0!</v>
      </c>
      <c r="F17" s="23" t="e">
        <f ca="1">+'P&amp;L'!F34/'P&amp;L'!F10</f>
        <v>#DIV/0!</v>
      </c>
      <c r="G17" s="23" t="e">
        <f ca="1">+'P&amp;L'!G34/'P&amp;L'!G10</f>
        <v>#DIV/0!</v>
      </c>
    </row>
    <row r="18" spans="1:14" ht="13.5" thickBot="1" x14ac:dyDescent="0.3">
      <c r="A18" s="24"/>
      <c r="B18" s="23"/>
      <c r="C18" s="23"/>
      <c r="D18" s="23"/>
      <c r="E18" s="23"/>
      <c r="F18" s="23"/>
      <c r="G18" s="23"/>
      <c r="H18" s="10"/>
      <c r="I18" s="152" t="s">
        <v>53</v>
      </c>
      <c r="J18" s="153">
        <f ca="1">+'P&amp;L'!C40</f>
        <v>0</v>
      </c>
      <c r="K18" s="153">
        <f ca="1">+'P&amp;L'!D40</f>
        <v>0</v>
      </c>
      <c r="L18" s="153">
        <f ca="1">+'P&amp;L'!E40</f>
        <v>0</v>
      </c>
      <c r="M18" s="153">
        <f ca="1">+'P&amp;L'!F40</f>
        <v>0</v>
      </c>
      <c r="N18" s="153">
        <f ca="1">+'P&amp;L'!G40</f>
        <v>0</v>
      </c>
    </row>
    <row r="19" spans="1:14" ht="13.5" thickTop="1" x14ac:dyDescent="0.25">
      <c r="A19" s="24" t="s">
        <v>70</v>
      </c>
      <c r="B19" s="27" t="e">
        <f>+'P&amp;L'!B25/'P&amp;L'!B34</f>
        <v>#DIV/0!</v>
      </c>
      <c r="C19" s="27" t="e">
        <f ca="1">+'P&amp;L'!C25/'P&amp;L'!C34</f>
        <v>#DIV/0!</v>
      </c>
      <c r="D19" s="27" t="e">
        <f ca="1">+'P&amp;L'!D25/'P&amp;L'!D34</f>
        <v>#DIV/0!</v>
      </c>
      <c r="E19" s="27" t="e">
        <f ca="1">+'P&amp;L'!E25/'P&amp;L'!E34</f>
        <v>#DIV/0!</v>
      </c>
      <c r="F19" s="27" t="e">
        <f ca="1">+'P&amp;L'!F25/'P&amp;L'!F34</f>
        <v>#DIV/0!</v>
      </c>
      <c r="G19" s="27" t="e">
        <f ca="1">+'P&amp;L'!G25/'P&amp;L'!G34</f>
        <v>#DIV/0!</v>
      </c>
      <c r="I19" s="22"/>
      <c r="J19" s="154" t="e">
        <f ca="1">+J18/J7</f>
        <v>#DIV/0!</v>
      </c>
      <c r="K19" s="154" t="e">
        <f ca="1">+K18/K7</f>
        <v>#DIV/0!</v>
      </c>
      <c r="L19" s="154" t="e">
        <f ca="1">+L18/L7</f>
        <v>#DIV/0!</v>
      </c>
      <c r="M19" s="154" t="e">
        <f ca="1">+M18/M7</f>
        <v>#DIV/0!</v>
      </c>
      <c r="N19" s="154" t="e">
        <f ca="1">+N18/N7</f>
        <v>#DIV/0!</v>
      </c>
    </row>
    <row r="20" spans="1:14" x14ac:dyDescent="0.25">
      <c r="A20" s="24"/>
      <c r="B20" s="28"/>
      <c r="C20" s="28"/>
      <c r="D20" s="28"/>
      <c r="E20" s="28"/>
      <c r="F20" s="28"/>
      <c r="G20" s="28"/>
      <c r="I20" s="24"/>
      <c r="J20" s="28"/>
      <c r="K20" s="28"/>
      <c r="L20" s="28"/>
      <c r="M20" s="28"/>
      <c r="N20" s="28"/>
    </row>
    <row r="21" spans="1:14" x14ac:dyDescent="0.25">
      <c r="A21" s="24" t="s">
        <v>71</v>
      </c>
      <c r="B21" s="27" t="e">
        <f>+BS!B35/'P&amp;L'!B25</f>
        <v>#DIV/0!</v>
      </c>
      <c r="C21" s="27" t="e">
        <f ca="1">+BS!C35/'P&amp;L'!C25</f>
        <v>#DIV/0!</v>
      </c>
      <c r="D21" s="27" t="e">
        <f ca="1">+BS!D35/'P&amp;L'!D25</f>
        <v>#DIV/0!</v>
      </c>
      <c r="E21" s="27" t="e">
        <f ca="1">+BS!E35/'P&amp;L'!E25</f>
        <v>#DIV/0!</v>
      </c>
      <c r="F21" s="27" t="e">
        <f ca="1">+BS!F35/'P&amp;L'!F25</f>
        <v>#DIV/0!</v>
      </c>
      <c r="G21" s="27" t="e">
        <f ca="1">+BS!G35/'P&amp;L'!G25</f>
        <v>#DIV/0!</v>
      </c>
      <c r="I21" s="24"/>
      <c r="J21" s="27"/>
      <c r="K21" s="27"/>
      <c r="L21" s="27"/>
      <c r="M21" s="27"/>
      <c r="N21" s="27"/>
    </row>
    <row r="22" spans="1:14" x14ac:dyDescent="0.25">
      <c r="A22" s="24" t="s">
        <v>72</v>
      </c>
      <c r="B22" s="29">
        <f>+BS!B35</f>
        <v>0</v>
      </c>
      <c r="C22" s="29">
        <f ca="1">+BS!C35</f>
        <v>0</v>
      </c>
      <c r="D22" s="29">
        <f ca="1">+BS!D35</f>
        <v>0</v>
      </c>
      <c r="E22" s="29">
        <f ca="1">+BS!E35</f>
        <v>0</v>
      </c>
      <c r="F22" s="29">
        <f ca="1">+BS!F35</f>
        <v>0</v>
      </c>
      <c r="G22" s="29">
        <f ca="1">+BS!G35</f>
        <v>0</v>
      </c>
      <c r="I22" s="24"/>
      <c r="J22" s="29"/>
      <c r="K22" s="29"/>
      <c r="L22" s="29"/>
      <c r="M22" s="29"/>
      <c r="N22" s="29"/>
    </row>
    <row r="23" spans="1:14" x14ac:dyDescent="0.25">
      <c r="A23" s="24" t="s">
        <v>51</v>
      </c>
      <c r="B23" s="29">
        <f>+BS!B30</f>
        <v>0</v>
      </c>
      <c r="C23" s="29">
        <f ca="1">+BS!C30</f>
        <v>0</v>
      </c>
      <c r="D23" s="29">
        <f ca="1">+BS!D30</f>
        <v>0</v>
      </c>
      <c r="E23" s="29">
        <f ca="1">+BS!E30</f>
        <v>0</v>
      </c>
      <c r="F23" s="29">
        <f ca="1">+BS!F30</f>
        <v>0</v>
      </c>
      <c r="G23" s="29">
        <f ca="1">+BS!G30</f>
        <v>0</v>
      </c>
      <c r="I23" s="24"/>
      <c r="J23" s="29"/>
      <c r="K23" s="29"/>
      <c r="L23" s="29"/>
      <c r="M23" s="29"/>
      <c r="N23" s="29"/>
    </row>
    <row r="24" spans="1:14" x14ac:dyDescent="0.25">
      <c r="A24" s="24" t="s">
        <v>16</v>
      </c>
      <c r="B24" s="27" t="e">
        <f>+B22/B23</f>
        <v>#DIV/0!</v>
      </c>
      <c r="C24" s="27" t="e">
        <f ca="1">+C22/C23</f>
        <v>#DIV/0!</v>
      </c>
      <c r="D24" s="27" t="e">
        <f t="shared" ref="D24:G24" ca="1" si="9">+D22/D23</f>
        <v>#DIV/0!</v>
      </c>
      <c r="E24" s="27" t="e">
        <f t="shared" ca="1" si="9"/>
        <v>#DIV/0!</v>
      </c>
      <c r="F24" s="27" t="e">
        <f t="shared" ca="1" si="9"/>
        <v>#DIV/0!</v>
      </c>
      <c r="G24" s="27" t="e">
        <f t="shared" ca="1" si="9"/>
        <v>#DIV/0!</v>
      </c>
      <c r="I24" s="24"/>
      <c r="J24" s="27"/>
      <c r="K24" s="27"/>
      <c r="L24" s="27"/>
      <c r="M24" s="27"/>
      <c r="N24" s="27"/>
    </row>
    <row r="25" spans="1:14" x14ac:dyDescent="0.25">
      <c r="A25" s="24"/>
      <c r="B25" s="28"/>
      <c r="C25" s="28"/>
      <c r="D25" s="28"/>
      <c r="E25" s="28"/>
      <c r="F25" s="28"/>
      <c r="G25" s="28"/>
      <c r="I25" s="24"/>
      <c r="J25" s="28"/>
      <c r="K25" s="28"/>
      <c r="L25" s="28"/>
      <c r="M25" s="28"/>
      <c r="N25" s="28"/>
    </row>
    <row r="26" spans="1:14" x14ac:dyDescent="0.25">
      <c r="A26" s="21" t="s">
        <v>17</v>
      </c>
      <c r="B26" s="26">
        <f>+'P&amp;L'!B31-'P&amp;L'!B38</f>
        <v>0</v>
      </c>
      <c r="C26" s="26">
        <f ca="1">+'P&amp;L'!C31-'P&amp;L'!C38</f>
        <v>0</v>
      </c>
      <c r="D26" s="26">
        <f ca="1">+'P&amp;L'!D31-'P&amp;L'!D38</f>
        <v>0</v>
      </c>
      <c r="E26" s="26">
        <f ca="1">+'P&amp;L'!E31-'P&amp;L'!E38</f>
        <v>0</v>
      </c>
      <c r="F26" s="26">
        <f ca="1">+'P&amp;L'!F31-'P&amp;L'!F38</f>
        <v>0</v>
      </c>
      <c r="G26" s="26">
        <f ca="1">+'P&amp;L'!G31-'P&amp;L'!G38</f>
        <v>0</v>
      </c>
      <c r="I26" s="24"/>
      <c r="J26" s="26"/>
      <c r="K26" s="26"/>
      <c r="L26" s="26"/>
      <c r="M26" s="26"/>
      <c r="N26" s="26"/>
    </row>
    <row r="27" spans="1:14" x14ac:dyDescent="0.25">
      <c r="A27" s="24" t="s">
        <v>128</v>
      </c>
      <c r="B27" s="29">
        <f>+BS!B25</f>
        <v>0</v>
      </c>
      <c r="C27" s="29">
        <f>+BS!C25</f>
        <v>0</v>
      </c>
      <c r="D27" s="29">
        <f>+BS!D25</f>
        <v>0</v>
      </c>
      <c r="E27" s="29">
        <f>+BS!E25</f>
        <v>0</v>
      </c>
      <c r="F27" s="29">
        <f>+BS!F25</f>
        <v>0</v>
      </c>
      <c r="G27" s="29">
        <f>+BS!G25</f>
        <v>0</v>
      </c>
      <c r="I27" s="24"/>
      <c r="J27" s="29"/>
      <c r="K27" s="29"/>
      <c r="L27" s="29"/>
      <c r="M27" s="29"/>
      <c r="N27" s="29"/>
    </row>
    <row r="28" spans="1:14" x14ac:dyDescent="0.25">
      <c r="A28" s="21" t="s">
        <v>18</v>
      </c>
      <c r="B28" s="25" t="e">
        <f>+B26/B27</f>
        <v>#DIV/0!</v>
      </c>
      <c r="C28" s="25" t="e">
        <f ca="1">+C26/C27</f>
        <v>#DIV/0!</v>
      </c>
      <c r="D28" s="25" t="e">
        <f t="shared" ref="D28:G28" ca="1" si="10">+D26/D27</f>
        <v>#DIV/0!</v>
      </c>
      <c r="E28" s="25" t="e">
        <f t="shared" ca="1" si="10"/>
        <v>#DIV/0!</v>
      </c>
      <c r="F28" s="25" t="e">
        <f t="shared" ca="1" si="10"/>
        <v>#DIV/0!</v>
      </c>
      <c r="G28" s="25" t="e">
        <f t="shared" ca="1" si="10"/>
        <v>#DIV/0!</v>
      </c>
      <c r="I28" s="24"/>
      <c r="J28" s="25"/>
      <c r="K28" s="25"/>
      <c r="L28" s="25"/>
      <c r="M28" s="25"/>
      <c r="N28" s="25"/>
    </row>
    <row r="29" spans="1:14" x14ac:dyDescent="0.25">
      <c r="A29" s="24"/>
      <c r="I29" s="24"/>
    </row>
    <row r="30" spans="1:14" x14ac:dyDescent="0.25">
      <c r="A30" s="24" t="s">
        <v>19</v>
      </c>
      <c r="B30" s="33" t="e">
        <f>+BS!B15/('P&amp;L'!B8*1.1/'P&amp;L'!B5)</f>
        <v>#DIV/0!</v>
      </c>
      <c r="C30" s="33" t="e">
        <f>+BS!C15/('P&amp;L'!C8*1.1/'P&amp;L'!C5)</f>
        <v>#DIV/0!</v>
      </c>
      <c r="D30" s="33" t="e">
        <f>+BS!D15/('P&amp;L'!D8*1.1/'P&amp;L'!D5)</f>
        <v>#DIV/0!</v>
      </c>
      <c r="E30" s="33" t="e">
        <f>+BS!E15/('P&amp;L'!E8*1.1/'P&amp;L'!E5)</f>
        <v>#DIV/0!</v>
      </c>
      <c r="F30" s="33" t="e">
        <f>+BS!F15/('P&amp;L'!F8*1.1/'P&amp;L'!F5)</f>
        <v>#DIV/0!</v>
      </c>
      <c r="G30" s="33" t="e">
        <f>+BS!G15/('P&amp;L'!G8*1.1/'P&amp;L'!G5)</f>
        <v>#DIV/0!</v>
      </c>
      <c r="I30" s="24"/>
      <c r="J30" s="33"/>
      <c r="K30" s="33"/>
      <c r="L30" s="33"/>
      <c r="M30" s="33"/>
      <c r="N30" s="33"/>
    </row>
    <row r="31" spans="1:14" x14ac:dyDescent="0.25">
      <c r="A31" s="24" t="s">
        <v>21</v>
      </c>
      <c r="B31" s="33" t="e">
        <f>+BS!B14/('P&amp;L'!B12/'P&amp;L'!B5)</f>
        <v>#DIV/0!</v>
      </c>
      <c r="C31" s="33" t="e">
        <f>+BS!C14/('P&amp;L'!C12/'P&amp;L'!C5)</f>
        <v>#DIV/0!</v>
      </c>
      <c r="D31" s="33" t="e">
        <f>+BS!D14/('P&amp;L'!D12/'P&amp;L'!D5)</f>
        <v>#DIV/0!</v>
      </c>
      <c r="E31" s="33" t="e">
        <f>+BS!E14/('P&amp;L'!E12/'P&amp;L'!E5)</f>
        <v>#DIV/0!</v>
      </c>
      <c r="F31" s="33" t="e">
        <f>+BS!F14/('P&amp;L'!F12/'P&amp;L'!F5)</f>
        <v>#DIV/0!</v>
      </c>
      <c r="G31" s="33" t="e">
        <f>+BS!G14/('P&amp;L'!G12/'P&amp;L'!G5)</f>
        <v>#DIV/0!</v>
      </c>
      <c r="I31" s="24"/>
      <c r="J31" s="169"/>
      <c r="K31" s="169"/>
      <c r="L31" s="169"/>
      <c r="M31" s="169"/>
      <c r="N31" s="169"/>
    </row>
    <row r="32" spans="1:14" x14ac:dyDescent="0.25">
      <c r="A32" s="24" t="s">
        <v>20</v>
      </c>
      <c r="B32" s="35" t="e">
        <f>-(BS!B16/((('P&amp;L'!B12+'P&amp;L'!B13+'P&amp;L'!B23)*1.22)/'P&amp;L'!B5))</f>
        <v>#DIV/0!</v>
      </c>
      <c r="C32" s="35" t="e">
        <f>-(BS!C16/((('P&amp;L'!C12+'P&amp;L'!C13+'P&amp;L'!C23)*1.22)/'P&amp;L'!C5))</f>
        <v>#DIV/0!</v>
      </c>
      <c r="D32" s="35" t="e">
        <f>-(BS!D16/((('P&amp;L'!D12+'P&amp;L'!D13+'P&amp;L'!D23)*1.22)/'P&amp;L'!D5))</f>
        <v>#DIV/0!</v>
      </c>
      <c r="E32" s="35" t="e">
        <f>-(BS!E16/((('P&amp;L'!E12+'P&amp;L'!E13+'P&amp;L'!E23)*1.22)/'P&amp;L'!E5))</f>
        <v>#DIV/0!</v>
      </c>
      <c r="F32" s="35" t="e">
        <f>-(BS!F16/((('P&amp;L'!F12+'P&amp;L'!F13+'P&amp;L'!F23)*1.22)/'P&amp;L'!F5))</f>
        <v>#DIV/0!</v>
      </c>
      <c r="G32" s="35" t="e">
        <f>-(BS!G16/((('P&amp;L'!G12+'P&amp;L'!G13+'P&amp;L'!G23)*1.22)/'P&amp;L'!G5))</f>
        <v>#DIV/0!</v>
      </c>
      <c r="I32" s="24"/>
      <c r="J32" s="169"/>
      <c r="K32" s="169"/>
      <c r="L32" s="169"/>
      <c r="M32" s="169"/>
      <c r="N32" s="169"/>
    </row>
    <row r="33" spans="1:16" x14ac:dyDescent="0.25">
      <c r="A33" s="21" t="s">
        <v>22</v>
      </c>
      <c r="B33" s="34" t="e">
        <f>+B30+B31-B32</f>
        <v>#DIV/0!</v>
      </c>
      <c r="C33" s="34" t="e">
        <f t="shared" ref="C33:G33" si="11">+C30+C31-C32</f>
        <v>#DIV/0!</v>
      </c>
      <c r="D33" s="34" t="e">
        <f t="shared" si="11"/>
        <v>#DIV/0!</v>
      </c>
      <c r="E33" s="34" t="e">
        <f t="shared" si="11"/>
        <v>#DIV/0!</v>
      </c>
      <c r="F33" s="34" t="e">
        <f t="shared" si="11"/>
        <v>#DIV/0!</v>
      </c>
      <c r="G33" s="34" t="e">
        <f t="shared" si="11"/>
        <v>#DIV/0!</v>
      </c>
      <c r="I33" s="24"/>
      <c r="J33" s="170"/>
      <c r="K33" s="170"/>
      <c r="L33" s="170"/>
      <c r="M33" s="170"/>
      <c r="N33" s="170"/>
    </row>
    <row r="34" spans="1:16" x14ac:dyDescent="0.25">
      <c r="J34" s="162"/>
      <c r="K34" s="162"/>
      <c r="L34" s="162"/>
      <c r="M34" s="162"/>
      <c r="N34" s="162"/>
    </row>
    <row r="35" spans="1:16" x14ac:dyDescent="0.25">
      <c r="A35" s="134" t="s">
        <v>73</v>
      </c>
      <c r="B35" s="135"/>
      <c r="I35" s="135"/>
      <c r="J35" s="162"/>
      <c r="K35" s="162"/>
      <c r="L35" s="162"/>
      <c r="M35" s="162"/>
      <c r="N35" s="162"/>
    </row>
    <row r="36" spans="1:16" x14ac:dyDescent="0.2">
      <c r="A36" s="136" t="s">
        <v>74</v>
      </c>
      <c r="B36" s="181"/>
      <c r="C36" s="128"/>
      <c r="D36" s="128"/>
      <c r="I36" s="136"/>
      <c r="J36" s="128"/>
      <c r="K36" s="128"/>
      <c r="L36" s="162"/>
      <c r="M36" s="162"/>
      <c r="N36" s="162"/>
    </row>
    <row r="37" spans="1:16" x14ac:dyDescent="0.2">
      <c r="A37" s="136" t="s">
        <v>75</v>
      </c>
      <c r="B37" s="181"/>
      <c r="C37" s="128"/>
      <c r="D37" s="128"/>
      <c r="I37" s="136"/>
      <c r="J37" s="128"/>
      <c r="K37" s="128"/>
    </row>
    <row r="38" spans="1:16" x14ac:dyDescent="0.2">
      <c r="A38" s="136" t="s">
        <v>48</v>
      </c>
      <c r="B38" s="182"/>
      <c r="C38" s="129"/>
      <c r="D38" s="130"/>
      <c r="I38" s="136"/>
      <c r="J38" s="129"/>
      <c r="K38" s="130"/>
    </row>
    <row r="39" spans="1:16" x14ac:dyDescent="0.2">
      <c r="A39" s="136" t="s">
        <v>76</v>
      </c>
      <c r="B39" s="138" t="e">
        <f ca="1">AVERAGE(BS!C35:G35)/AVERAGE(BS!C37:G37)</f>
        <v>#DIV/0!</v>
      </c>
      <c r="C39" s="129"/>
      <c r="D39" s="130"/>
      <c r="I39" s="136"/>
      <c r="J39" s="129"/>
      <c r="K39" s="130"/>
    </row>
    <row r="40" spans="1:16" ht="6.95" customHeight="1" x14ac:dyDescent="0.2">
      <c r="A40" s="139"/>
      <c r="B40" s="140"/>
      <c r="C40" s="129"/>
      <c r="D40" s="129"/>
      <c r="I40" s="139"/>
      <c r="J40" s="129"/>
      <c r="K40" s="129"/>
    </row>
    <row r="41" spans="1:16" x14ac:dyDescent="0.2">
      <c r="A41" s="136" t="s">
        <v>77</v>
      </c>
      <c r="B41" s="183"/>
      <c r="C41" s="129"/>
      <c r="D41" s="130"/>
      <c r="I41" s="136"/>
      <c r="J41" s="129"/>
      <c r="K41" s="130"/>
    </row>
    <row r="42" spans="1:16" x14ac:dyDescent="0.2">
      <c r="A42" s="136" t="s">
        <v>49</v>
      </c>
      <c r="B42" s="183"/>
      <c r="C42" s="129"/>
      <c r="D42" s="130"/>
      <c r="I42" s="136"/>
      <c r="J42" s="129"/>
      <c r="K42" s="130"/>
    </row>
    <row r="43" spans="1:16" x14ac:dyDescent="0.2">
      <c r="A43" s="136" t="s">
        <v>78</v>
      </c>
      <c r="B43" s="141" t="e">
        <f ca="1">100%-B39</f>
        <v>#DIV/0!</v>
      </c>
      <c r="C43" s="129"/>
      <c r="D43" s="130"/>
      <c r="I43" s="136"/>
      <c r="J43" s="129"/>
      <c r="K43" s="130"/>
    </row>
    <row r="44" spans="1:16" x14ac:dyDescent="0.2">
      <c r="A44" s="139"/>
      <c r="B44" s="137"/>
      <c r="C44" s="129"/>
      <c r="D44" s="129"/>
      <c r="I44" s="139"/>
      <c r="J44" s="129"/>
      <c r="K44" s="129"/>
    </row>
    <row r="45" spans="1:16" x14ac:dyDescent="0.2">
      <c r="A45" s="142" t="s">
        <v>50</v>
      </c>
      <c r="B45" s="143" t="e">
        <f ca="1">((B37*B38+B36)*B39)+((B41*(100%-B42))*B43)</f>
        <v>#DIV/0!</v>
      </c>
      <c r="C45" s="132"/>
      <c r="D45" s="133"/>
      <c r="I45" s="136"/>
      <c r="J45" s="132"/>
      <c r="K45" s="133"/>
    </row>
    <row r="46" spans="1:16" x14ac:dyDescent="0.2">
      <c r="A46" s="131"/>
      <c r="B46" s="129"/>
      <c r="C46" s="129"/>
      <c r="D46" s="129"/>
      <c r="I46" s="131"/>
      <c r="J46" s="129"/>
      <c r="K46" s="129"/>
    </row>
    <row r="47" spans="1:16" ht="13.5" thickBot="1" x14ac:dyDescent="0.3">
      <c r="A47" s="146" t="s">
        <v>79</v>
      </c>
      <c r="B47" s="146"/>
      <c r="C47" s="147" t="e">
        <f ca="1">+(C28-$B$45)*C27</f>
        <v>#DIV/0!</v>
      </c>
      <c r="D47" s="147" t="e">
        <f t="shared" ref="D47:G47" ca="1" si="12">+(D28-$B$45)*D27</f>
        <v>#DIV/0!</v>
      </c>
      <c r="E47" s="147" t="e">
        <f t="shared" ca="1" si="12"/>
        <v>#DIV/0!</v>
      </c>
      <c r="F47" s="147" t="e">
        <f t="shared" ca="1" si="12"/>
        <v>#DIV/0!</v>
      </c>
      <c r="G47" s="147" t="e">
        <f t="shared" ca="1" si="12"/>
        <v>#DIV/0!</v>
      </c>
      <c r="I47" s="140"/>
      <c r="J47" s="171"/>
      <c r="K47" s="171"/>
      <c r="L47" s="171"/>
      <c r="M47" s="171"/>
      <c r="N47" s="171"/>
      <c r="O47" s="162"/>
      <c r="P47" s="162"/>
    </row>
    <row r="48" spans="1:16" ht="13.5" thickTop="1" x14ac:dyDescent="0.25"/>
  </sheetData>
  <pageMargins left="0.70866141732283472" right="0.70866141732283472" top="0.74803149606299213" bottom="0.74803149606299213" header="0.31496062992125984" footer="0.31496062992125984"/>
  <pageSetup paperSize="9" orientation="landscape" r:id="rId1"/>
  <headerFooter>
    <oddHeader>&amp;L&amp;F&amp;R&amp;A</oddHeader>
  </headerFooter>
  <ignoredErrors>
    <ignoredError sqref="B15:G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
  <sheetViews>
    <sheetView showGridLines="0" workbookViewId="0">
      <selection activeCell="A3" sqref="A3:A5"/>
    </sheetView>
  </sheetViews>
  <sheetFormatPr defaultRowHeight="15" x14ac:dyDescent="0.25"/>
  <cols>
    <col min="1" max="1" width="29" customWidth="1"/>
    <col min="2" max="7" width="12.7109375" customWidth="1"/>
  </cols>
  <sheetData>
    <row r="1" spans="1:7" x14ac:dyDescent="0.25">
      <c r="A1" s="2" t="str">
        <f>+Cover!B1</f>
        <v>CHG</v>
      </c>
      <c r="B1" s="1"/>
      <c r="C1" s="1"/>
      <c r="D1" s="1"/>
      <c r="E1" s="1"/>
      <c r="F1" s="1"/>
      <c r="G1" s="1"/>
    </row>
    <row r="2" spans="1:7" x14ac:dyDescent="0.25">
      <c r="A2" s="4" t="str">
        <f>+'Key figures'!A2</f>
        <v>Starting year</v>
      </c>
      <c r="B2" s="5">
        <f>+Cover!B3</f>
        <v>43831</v>
      </c>
      <c r="C2" s="5">
        <f>+Cover!C3</f>
        <v>44197</v>
      </c>
      <c r="D2" s="5">
        <f>+Cover!D3</f>
        <v>44562</v>
      </c>
      <c r="E2" s="5">
        <f>+Cover!E3</f>
        <v>44927</v>
      </c>
      <c r="F2" s="5">
        <f>+Cover!F3</f>
        <v>45292</v>
      </c>
      <c r="G2" s="5">
        <f>+Cover!G3</f>
        <v>45658</v>
      </c>
    </row>
    <row r="3" spans="1:7" x14ac:dyDescent="0.25">
      <c r="A3" s="4" t="str">
        <f>+'Key figures'!A3</f>
        <v>Ending year</v>
      </c>
      <c r="B3" s="5">
        <f>+Cover!B4</f>
        <v>44196</v>
      </c>
      <c r="C3" s="5">
        <f>+Cover!C4</f>
        <v>44561</v>
      </c>
      <c r="D3" s="5">
        <f>+Cover!D4</f>
        <v>44926</v>
      </c>
      <c r="E3" s="5">
        <f>+Cover!E4</f>
        <v>45291</v>
      </c>
      <c r="F3" s="5">
        <f>+Cover!F4</f>
        <v>45657</v>
      </c>
      <c r="G3" s="5">
        <f>+Cover!G4</f>
        <v>46022</v>
      </c>
    </row>
    <row r="4" spans="1:7" x14ac:dyDescent="0.25">
      <c r="A4" s="6" t="str">
        <f>+'Key figures'!A4</f>
        <v>Year</v>
      </c>
      <c r="B4" s="36" t="str">
        <f>+Cover!B5</f>
        <v>FY 2020</v>
      </c>
      <c r="C4" s="36" t="str">
        <f>+Cover!C5</f>
        <v>FY 2021</v>
      </c>
      <c r="D4" s="36" t="str">
        <f>+Cover!D5</f>
        <v>FY 2022</v>
      </c>
      <c r="E4" s="36" t="str">
        <f>+Cover!E5</f>
        <v>FY 2023</v>
      </c>
      <c r="F4" s="36" t="str">
        <f>+Cover!F5</f>
        <v>FY 2024</v>
      </c>
      <c r="G4" s="36" t="str">
        <f>+Cover!G5</f>
        <v>FY 2025</v>
      </c>
    </row>
    <row r="5" spans="1:7" x14ac:dyDescent="0.25">
      <c r="A5" s="3" t="str">
        <f>+'Key figures'!A5</f>
        <v>Days</v>
      </c>
      <c r="B5" s="8">
        <f>+Cover!B6</f>
        <v>365</v>
      </c>
      <c r="C5" s="8">
        <f>+Cover!C6</f>
        <v>365</v>
      </c>
      <c r="D5" s="8">
        <f>+Cover!D6</f>
        <v>365</v>
      </c>
      <c r="E5" s="8">
        <f>+Cover!E6</f>
        <v>365</v>
      </c>
      <c r="F5" s="8">
        <f>+Cover!F6</f>
        <v>365</v>
      </c>
      <c r="G5" s="8">
        <f>+Cover!G6</f>
        <v>365</v>
      </c>
    </row>
  </sheetData>
  <pageMargins left="0.51181102362204722" right="0.51181102362204722" top="0.74803149606299213" bottom="0.74803149606299213" header="0.31496062992125984" footer="0.31496062992125984"/>
  <pageSetup paperSize="9" scale="86" orientation="landscape" r:id="rId1"/>
  <headerFooter>
    <oddHeader>&amp;L&amp;F&amp;R&amp;A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election activeCell="D22" sqref="D22"/>
    </sheetView>
  </sheetViews>
  <sheetFormatPr defaultColWidth="9.140625" defaultRowHeight="12.75" x14ac:dyDescent="0.25"/>
  <cols>
    <col min="1" max="1" width="46.140625" style="184" customWidth="1"/>
    <col min="2" max="2" width="15.85546875" style="184" customWidth="1"/>
    <col min="3" max="3" width="9.140625" style="184"/>
    <col min="4" max="4" width="14.85546875" style="184" customWidth="1"/>
    <col min="5" max="5" width="9.140625" style="184"/>
    <col min="6" max="6" width="14.7109375" style="184" customWidth="1"/>
    <col min="7" max="16384" width="9.140625" style="184"/>
  </cols>
  <sheetData>
    <row r="1" spans="1:7" ht="28.5" customHeight="1" x14ac:dyDescent="0.25">
      <c r="A1" s="186" t="str">
        <f>IF(Cover!B1="","",Cover!B1)</f>
        <v>CHG</v>
      </c>
      <c r="B1" s="230" t="s">
        <v>81</v>
      </c>
      <c r="C1" s="230"/>
      <c r="D1" s="230" t="s">
        <v>83</v>
      </c>
      <c r="E1" s="230"/>
      <c r="F1" s="230" t="s">
        <v>84</v>
      </c>
      <c r="G1" s="231"/>
    </row>
    <row r="2" spans="1:7" ht="13.5" customHeight="1" x14ac:dyDescent="0.25">
      <c r="A2" s="187"/>
      <c r="B2" s="232" t="s">
        <v>82</v>
      </c>
      <c r="C2" s="185" t="s">
        <v>55</v>
      </c>
      <c r="D2" s="232" t="s">
        <v>82</v>
      </c>
      <c r="E2" s="185" t="s">
        <v>55</v>
      </c>
      <c r="F2" s="232" t="s">
        <v>82</v>
      </c>
      <c r="G2" s="188" t="s">
        <v>55</v>
      </c>
    </row>
    <row r="3" spans="1:7" x14ac:dyDescent="0.25">
      <c r="A3" s="238" t="s">
        <v>85</v>
      </c>
      <c r="C3" s="189"/>
      <c r="E3" s="190"/>
      <c r="G3" s="191"/>
    </row>
    <row r="4" spans="1:7" ht="15.75" customHeight="1" x14ac:dyDescent="0.25">
      <c r="A4" s="192" t="s">
        <v>86</v>
      </c>
      <c r="B4" s="235">
        <f>+BS!B14</f>
        <v>0</v>
      </c>
      <c r="C4" s="194" t="e">
        <f>IF(B4="","",B4/$B$7)</f>
        <v>#DIV/0!</v>
      </c>
      <c r="D4" s="193"/>
      <c r="E4" s="194" t="str">
        <f>IF(D4="","",D4/$D$7)</f>
        <v/>
      </c>
      <c r="F4" s="193"/>
      <c r="G4" s="195" t="str">
        <f>IF(F4="","",F4/$F$7)</f>
        <v/>
      </c>
    </row>
    <row r="5" spans="1:7" ht="15.75" customHeight="1" x14ac:dyDescent="0.25">
      <c r="A5" s="192" t="s">
        <v>87</v>
      </c>
      <c r="B5" s="235">
        <f>+BS!B15+BS!B19+BS!B34</f>
        <v>0</v>
      </c>
      <c r="C5" s="194" t="e">
        <f>IF(B5="","",B5/$B$7)</f>
        <v>#DIV/0!</v>
      </c>
      <c r="D5" s="193"/>
      <c r="E5" s="194" t="str">
        <f>IF(D5="","",D5/$D$7)</f>
        <v/>
      </c>
      <c r="F5" s="193"/>
      <c r="G5" s="195" t="str">
        <f>IF(F5="","",F5/$F$7)</f>
        <v/>
      </c>
    </row>
    <row r="6" spans="1:7" ht="15.75" customHeight="1" x14ac:dyDescent="0.25">
      <c r="A6" s="192" t="s">
        <v>88</v>
      </c>
      <c r="B6" s="235">
        <f>+BS!B12</f>
        <v>0</v>
      </c>
      <c r="C6" s="194" t="e">
        <f>IF(B6="","",B6/$B$7)</f>
        <v>#DIV/0!</v>
      </c>
      <c r="D6" s="193"/>
      <c r="E6" s="194" t="str">
        <f>IF(D6="","",D6/$D$7)</f>
        <v/>
      </c>
      <c r="F6" s="193"/>
      <c r="G6" s="195" t="str">
        <f>IF(F6="","",F6/$F$7)</f>
        <v/>
      </c>
    </row>
    <row r="7" spans="1:7" ht="15.75" customHeight="1" x14ac:dyDescent="0.25">
      <c r="A7" s="196" t="s">
        <v>89</v>
      </c>
      <c r="B7" s="236">
        <f>+B4+B5+B6</f>
        <v>0</v>
      </c>
      <c r="C7" s="194" t="e">
        <f>IF(B7="","",B7/$B$7)</f>
        <v>#DIV/0!</v>
      </c>
      <c r="D7" s="197" t="str">
        <f>IF(D4="","",SUM(D4:D6))</f>
        <v/>
      </c>
      <c r="E7" s="194" t="str">
        <f>IF(D7="","",D7/$D$7)</f>
        <v/>
      </c>
      <c r="F7" s="198" t="str">
        <f>IF(F4="","",SUM(F4:F6))</f>
        <v/>
      </c>
      <c r="G7" s="195" t="str">
        <f>IF(F7="","",F7/$F$7)</f>
        <v/>
      </c>
    </row>
    <row r="8" spans="1:7" ht="15.75" customHeight="1" x14ac:dyDescent="0.25">
      <c r="A8" s="199"/>
      <c r="B8" s="237"/>
      <c r="C8" s="189"/>
      <c r="D8" s="198"/>
      <c r="E8" s="189"/>
      <c r="F8" s="198"/>
      <c r="G8" s="195"/>
    </row>
    <row r="9" spans="1:7" ht="15.75" customHeight="1" x14ac:dyDescent="0.25">
      <c r="A9" s="192" t="s">
        <v>90</v>
      </c>
      <c r="B9" s="235">
        <f>-BS!B16-BS!B20+BS!B33</f>
        <v>0</v>
      </c>
      <c r="C9" s="194" t="e">
        <f>IF(B9="","",B9/$B$12)</f>
        <v>#DIV/0!</v>
      </c>
      <c r="D9" s="193"/>
      <c r="E9" s="194" t="str">
        <f>IF(D9="","",D9/$D$12)</f>
        <v/>
      </c>
      <c r="F9" s="193"/>
      <c r="G9" s="195" t="str">
        <f>IF(F9="","",F9/$F$12)</f>
        <v/>
      </c>
    </row>
    <row r="10" spans="1:7" ht="15.75" customHeight="1" x14ac:dyDescent="0.25">
      <c r="A10" s="192" t="s">
        <v>91</v>
      </c>
      <c r="B10" s="235">
        <f>+BS!B32-BS!B23</f>
        <v>0</v>
      </c>
      <c r="C10" s="194" t="e">
        <f>IF(B10="","",B10/$B$12)</f>
        <v>#DIV/0!</v>
      </c>
      <c r="D10" s="193"/>
      <c r="E10" s="194" t="str">
        <f>IF(D10="","",D10/$D$12)</f>
        <v/>
      </c>
      <c r="F10" s="193"/>
      <c r="G10" s="195" t="str">
        <f>IF(F10="","",F10/$F$12)</f>
        <v/>
      </c>
    </row>
    <row r="11" spans="1:7" ht="15.75" customHeight="1" x14ac:dyDescent="0.25">
      <c r="A11" s="192" t="s">
        <v>51</v>
      </c>
      <c r="B11" s="235">
        <f>+BS!B30</f>
        <v>0</v>
      </c>
      <c r="C11" s="194" t="e">
        <f>IF(B11="","",B11/$B$12)</f>
        <v>#DIV/0!</v>
      </c>
      <c r="D11" s="193"/>
      <c r="E11" s="194" t="str">
        <f>IF(D11="","",D11/$D$12)</f>
        <v/>
      </c>
      <c r="F11" s="193"/>
      <c r="G11" s="195" t="str">
        <f>IF(F11="","",F11/$F$12)</f>
        <v/>
      </c>
    </row>
    <row r="12" spans="1:7" ht="15.75" customHeight="1" x14ac:dyDescent="0.25">
      <c r="A12" s="196" t="s">
        <v>92</v>
      </c>
      <c r="B12" s="236">
        <f>IF(B9="","",SUM(B9:B11))</f>
        <v>0</v>
      </c>
      <c r="C12" s="194" t="e">
        <f>IF(B12="","",IF(ROUND(B7-B12,0)&gt;0,"!",IF(ROUND(B7-B12,0)&lt;0,"?",IF(B12="","",B12/$B$12))))</f>
        <v>#DIV/0!</v>
      </c>
      <c r="D12" s="197" t="str">
        <f>IF(D9="","",SUM(D9:D11))</f>
        <v/>
      </c>
      <c r="E12" s="194" t="str">
        <f>IF(D12="","",IF(ROUND(D7-D12,0)&gt;0,"!",IF(ROUND(D7-D12,0)&lt;0,"?",IF(D12="","",D12/$B$12))))</f>
        <v/>
      </c>
      <c r="F12" s="198" t="str">
        <f>IF(F9="","",SUM(F9:F11))</f>
        <v/>
      </c>
      <c r="G12" s="195" t="str">
        <f>IF(F12="","",IF(ROUND(F7-F12,0)&gt;0,"!",IF(ROUND(F7-F12,0)&lt;0,"?",IF(F12="","",F12/$B$12))))</f>
        <v/>
      </c>
    </row>
    <row r="13" spans="1:7" ht="15.75" customHeight="1" x14ac:dyDescent="0.25">
      <c r="A13" s="200"/>
      <c r="B13" s="234"/>
      <c r="C13" s="189"/>
      <c r="E13" s="190"/>
      <c r="G13" s="191"/>
    </row>
    <row r="14" spans="1:7" ht="15.75" customHeight="1" x14ac:dyDescent="0.25">
      <c r="A14" s="187" t="s">
        <v>93</v>
      </c>
      <c r="B14" s="232" t="s">
        <v>47</v>
      </c>
      <c r="C14" s="185" t="s">
        <v>55</v>
      </c>
      <c r="D14" s="232" t="s">
        <v>47</v>
      </c>
      <c r="E14" s="185" t="s">
        <v>55</v>
      </c>
      <c r="F14" s="232" t="s">
        <v>47</v>
      </c>
      <c r="G14" s="188" t="s">
        <v>55</v>
      </c>
    </row>
    <row r="15" spans="1:7" ht="15.75" customHeight="1" x14ac:dyDescent="0.25">
      <c r="A15" s="192" t="s">
        <v>52</v>
      </c>
      <c r="B15" s="235">
        <f>+'P&amp;L'!B10</f>
        <v>0</v>
      </c>
      <c r="C15" s="201"/>
      <c r="D15" s="193"/>
      <c r="E15" s="201"/>
      <c r="F15" s="193"/>
      <c r="G15" s="202"/>
    </row>
    <row r="16" spans="1:7" ht="15.75" customHeight="1" x14ac:dyDescent="0.25">
      <c r="A16" s="192" t="s">
        <v>94</v>
      </c>
      <c r="B16" s="235">
        <f>+'P&amp;L'!B28+'P&amp;L'!B29</f>
        <v>0</v>
      </c>
      <c r="C16" s="201"/>
      <c r="D16" s="193"/>
      <c r="E16" s="201"/>
      <c r="F16" s="193"/>
      <c r="G16" s="202"/>
    </row>
    <row r="17" spans="1:7" ht="15.75" customHeight="1" x14ac:dyDescent="0.25">
      <c r="A17" s="192" t="s">
        <v>1</v>
      </c>
      <c r="B17" s="235">
        <f>+'P&amp;L'!B25</f>
        <v>0</v>
      </c>
      <c r="C17" s="194" t="e">
        <f>+B17/B$15</f>
        <v>#DIV/0!</v>
      </c>
      <c r="D17" s="193"/>
      <c r="E17" s="194" t="e">
        <f>+D17/D$15</f>
        <v>#DIV/0!</v>
      </c>
      <c r="F17" s="193"/>
      <c r="G17" s="202"/>
    </row>
    <row r="18" spans="1:7" ht="15.75" customHeight="1" x14ac:dyDescent="0.25">
      <c r="A18" s="192" t="s">
        <v>95</v>
      </c>
      <c r="B18" s="235">
        <f>+'P&amp;L'!B34</f>
        <v>0</v>
      </c>
      <c r="C18" s="201"/>
      <c r="D18" s="193"/>
      <c r="E18" s="201"/>
      <c r="F18" s="193"/>
      <c r="G18" s="202"/>
    </row>
    <row r="19" spans="1:7" ht="15.75" customHeight="1" x14ac:dyDescent="0.25">
      <c r="A19" s="192" t="s">
        <v>53</v>
      </c>
      <c r="B19" s="235">
        <f>+'P&amp;L'!B40</f>
        <v>0</v>
      </c>
      <c r="C19" s="194" t="e">
        <f>+B19/B$15</f>
        <v>#DIV/0!</v>
      </c>
      <c r="D19" s="193"/>
      <c r="E19" s="194" t="e">
        <f>+D19/D$15</f>
        <v>#DIV/0!</v>
      </c>
      <c r="F19" s="193"/>
      <c r="G19" s="202"/>
    </row>
    <row r="20" spans="1:7" ht="6" customHeight="1" x14ac:dyDescent="0.25">
      <c r="A20" s="200"/>
      <c r="C20" s="189"/>
      <c r="E20" s="190"/>
      <c r="G20" s="191"/>
    </row>
    <row r="21" spans="1:7" x14ac:dyDescent="0.25">
      <c r="A21" s="187" t="s">
        <v>96</v>
      </c>
      <c r="F21" s="185"/>
      <c r="G21" s="195"/>
    </row>
    <row r="22" spans="1:7" ht="12" customHeight="1" x14ac:dyDescent="0.25">
      <c r="A22" s="187" t="s">
        <v>57</v>
      </c>
      <c r="B22" s="232" t="s">
        <v>101</v>
      </c>
      <c r="C22" s="233" t="s">
        <v>56</v>
      </c>
      <c r="D22" s="232" t="s">
        <v>101</v>
      </c>
      <c r="E22" s="233" t="s">
        <v>56</v>
      </c>
      <c r="G22" s="203"/>
    </row>
    <row r="23" spans="1:7" ht="12" customHeight="1" x14ac:dyDescent="0.25">
      <c r="A23" s="200"/>
      <c r="G23" s="203"/>
    </row>
    <row r="24" spans="1:7" x14ac:dyDescent="0.25">
      <c r="A24" s="204" t="s">
        <v>100</v>
      </c>
      <c r="B24" s="205" t="str">
        <f>IF(B9=0,"n.c.",IF(B9="","",(B4+B5)/B9))</f>
        <v>n.c.</v>
      </c>
      <c r="C24" s="206">
        <f>IF(B24="","",IF(B24&gt;=0.8,3,IF(B24&lt;=0,0,IF(B24&lt;=0.5,1,2))))</f>
        <v>3</v>
      </c>
      <c r="D24" s="205" t="str">
        <f>IF(D9=0,"n.c.",IF(D9="","",(D4+D5)/D9))</f>
        <v>n.c.</v>
      </c>
      <c r="E24" s="206">
        <f>IF(D24="","",IF(D24&gt;=0.8,3,IF(D24&lt;=0,0,IF(D24&lt;=0.5,1,2))))</f>
        <v>3</v>
      </c>
      <c r="F24" s="207"/>
      <c r="G24" s="208"/>
    </row>
    <row r="25" spans="1:7" x14ac:dyDescent="0.25">
      <c r="A25" s="209" t="s">
        <v>58</v>
      </c>
      <c r="B25" s="210" t="str">
        <f>IF(B12=0,"n.c.",IF(B12="","",B11/B12))</f>
        <v>n.c.</v>
      </c>
      <c r="C25" s="206">
        <f>IF(B25="","",IF(B25&gt;=0.07,3,IF(B25&lt;=0,0,IF(B25&lt;=0.05,1,2))))</f>
        <v>3</v>
      </c>
      <c r="D25" s="210" t="str">
        <f>IF(D12=0,"n.c.",IF(D12="","",D11/D12))</f>
        <v/>
      </c>
      <c r="E25" s="206" t="str">
        <f>IF(D25="","",IF(D25&gt;=0.07,3,IF(D25&lt;=0,0,IF(D25&lt;=0.05,1,2))))</f>
        <v/>
      </c>
      <c r="F25" s="211"/>
      <c r="G25" s="208"/>
    </row>
    <row r="26" spans="1:7" x14ac:dyDescent="0.25">
      <c r="A26" s="209" t="s">
        <v>98</v>
      </c>
      <c r="B26" s="212" t="str">
        <f>IF(AND(B18=0,B17&lt;0),0,(IF(B18=0,"n.c.",(IF(B18="","",B17/B18)))))</f>
        <v>n.c.</v>
      </c>
      <c r="C26" s="206">
        <f>IF(B26="","",IF(B26&lt;1,0,IF(B26&lt;1.5,1,IF(B26&gt;=2,3,2))))</f>
        <v>3</v>
      </c>
      <c r="D26" s="212" t="str">
        <f>IF(AND(D18=0,D17&lt;0),0,(IF(D18=0,"n.c.",IF(D18=0,"n.c.",IF(D17="","",D17/D18)))))</f>
        <v>n.c.</v>
      </c>
      <c r="E26" s="206">
        <f>IF(D26="","",IF(D26&lt;1,0,IF(D26&lt;1.5,1,IF(D26&gt;=2,3,2))))</f>
        <v>3</v>
      </c>
      <c r="F26" s="211"/>
      <c r="G26" s="208"/>
    </row>
    <row r="27" spans="1:7" x14ac:dyDescent="0.25">
      <c r="A27" s="204" t="s">
        <v>99</v>
      </c>
      <c r="B27" s="213" t="str">
        <f>IF(AND(B15=0,B17&lt;0),0,(IF(B15=0,"n.c.",IF(B15=0,"n.c.",IF(B17="","",B17/B15)))))</f>
        <v>n.c.</v>
      </c>
      <c r="C27" s="206">
        <f>IF(B27="","",IF(B27&gt;=0.08,3,IF(B27&lt;0.03,0,IF(B27&gt;=0.05,2,1))))</f>
        <v>3</v>
      </c>
      <c r="D27" s="213" t="str">
        <f>IF(AND(D15=0,D17&lt;0),0,(IF(D15=0,"n.c.",IF(D17="","",D17/D15))))</f>
        <v>n.c.</v>
      </c>
      <c r="E27" s="206">
        <f>IF(D27="","",IF(D27&gt;=0.08,3,IF(D27&lt;0.03,0,IF(D27&gt;=0.05,2,1))))</f>
        <v>3</v>
      </c>
      <c r="F27" s="211"/>
      <c r="G27" s="208"/>
    </row>
    <row r="28" spans="1:7" ht="13.5" customHeight="1" x14ac:dyDescent="0.25">
      <c r="A28" s="204"/>
      <c r="B28" s="214"/>
      <c r="C28" s="215"/>
      <c r="D28" s="216"/>
      <c r="E28" s="217">
        <v>0</v>
      </c>
      <c r="F28" s="214"/>
      <c r="G28" s="218"/>
    </row>
    <row r="29" spans="1:7" x14ac:dyDescent="0.25">
      <c r="A29" s="204"/>
      <c r="B29" s="214"/>
      <c r="C29" s="206">
        <f>IF(B24="","",C24+C25+C26+C27)</f>
        <v>12</v>
      </c>
      <c r="D29" s="216"/>
      <c r="E29" s="206" t="e">
        <f>IF(D24="","",E24+E25+E26+E27)</f>
        <v>#VALUE!</v>
      </c>
      <c r="F29" s="214"/>
      <c r="G29" s="218"/>
    </row>
    <row r="30" spans="1:7" x14ac:dyDescent="0.25">
      <c r="A30" s="204"/>
      <c r="B30" s="214"/>
      <c r="C30" s="219"/>
      <c r="D30" s="214"/>
      <c r="E30" s="219"/>
      <c r="F30" s="214"/>
      <c r="G30" s="218"/>
    </row>
    <row r="31" spans="1:7" x14ac:dyDescent="0.25">
      <c r="A31" s="220" t="s">
        <v>97</v>
      </c>
      <c r="B31" s="214"/>
      <c r="C31" s="206" t="str">
        <f>IF(C29="","",IF(C29&gt;=9,"A",IF(C29&lt;7,"C","B")))</f>
        <v>A</v>
      </c>
      <c r="D31" s="214"/>
      <c r="E31" s="206" t="e">
        <f>IF(E29="","",IF(E29&gt;=9,"A",IF(E29&lt;7,"C","B")))</f>
        <v>#VALUE!</v>
      </c>
      <c r="F31" s="214"/>
      <c r="G31" s="218"/>
    </row>
    <row r="32" spans="1:7" ht="8.25" customHeight="1" x14ac:dyDescent="0.25">
      <c r="A32" s="200"/>
      <c r="B32" s="211"/>
      <c r="C32" s="221"/>
      <c r="D32" s="211"/>
      <c r="E32" s="219"/>
      <c r="F32" s="211"/>
      <c r="G32" s="203"/>
    </row>
    <row r="33" spans="1:7" ht="15" customHeight="1" x14ac:dyDescent="0.25">
      <c r="A33" s="200"/>
      <c r="B33" s="211"/>
      <c r="C33" s="221"/>
      <c r="D33" s="211"/>
      <c r="E33" s="219"/>
      <c r="F33" s="211"/>
      <c r="G33" s="203"/>
    </row>
    <row r="34" spans="1:7" ht="36.75" customHeight="1" x14ac:dyDescent="0.25">
      <c r="A34" s="222" t="s">
        <v>59</v>
      </c>
      <c r="B34" s="214"/>
      <c r="C34" s="243" t="e">
        <f>IF(AND(C11&lt;5%,E11&lt;5%),"Fascia 3                                                     Mezzi Propri/Tot. Passivo",(IF(AND(C31="a",E31="a"),"Fascia 1",IF(AND(C31="b",E31="a"),"Fascia 1",IF(AND(C31="b",E31="c"),"Fascia 3",IF(AND(C31="c",E31="c"),"Fascia 3","Fascia 2"))))))</f>
        <v>#DIV/0!</v>
      </c>
      <c r="D34" s="244"/>
      <c r="E34" s="245"/>
      <c r="F34" s="211"/>
      <c r="G34" s="203"/>
    </row>
    <row r="35" spans="1:7" ht="20.25" customHeight="1" x14ac:dyDescent="0.25">
      <c r="A35" s="200"/>
      <c r="B35" s="211"/>
      <c r="C35" s="221"/>
      <c r="D35" s="211"/>
      <c r="E35" s="219"/>
      <c r="F35" s="211"/>
      <c r="G35" s="203"/>
    </row>
    <row r="36" spans="1:7" ht="13.5" customHeight="1" x14ac:dyDescent="0.25">
      <c r="A36" s="223" t="s">
        <v>60</v>
      </c>
      <c r="B36" s="224"/>
      <c r="C36" s="224"/>
      <c r="D36" s="224"/>
      <c r="E36" s="224"/>
      <c r="F36" s="224"/>
      <c r="G36" s="203"/>
    </row>
    <row r="37" spans="1:7" ht="13.5" thickBot="1" x14ac:dyDescent="0.3">
      <c r="A37" s="225"/>
      <c r="B37" s="226"/>
      <c r="C37" s="227"/>
      <c r="D37" s="227"/>
      <c r="E37" s="227"/>
      <c r="F37" s="228"/>
      <c r="G37" s="229"/>
    </row>
  </sheetData>
  <mergeCells count="1">
    <mergeCell ref="C34:E34"/>
  </mergeCells>
  <conditionalFormatting sqref="C24">
    <cfRule type="expression" dxfId="45" priority="13">
      <formula>+$B$4+$B$5+$B$6+$B$9+$B$10+$B$11=0</formula>
    </cfRule>
  </conditionalFormatting>
  <conditionalFormatting sqref="C26">
    <cfRule type="expression" dxfId="44" priority="12">
      <formula>+$B$15+$B$16+$B$17+$B$18+$B$19=0</formula>
    </cfRule>
  </conditionalFormatting>
  <conditionalFormatting sqref="E24">
    <cfRule type="expression" dxfId="43" priority="11">
      <formula>+$D$4+$D$5+$D$6+$D$9+$D$10+$D$11=0</formula>
    </cfRule>
  </conditionalFormatting>
  <conditionalFormatting sqref="E29">
    <cfRule type="expression" dxfId="42" priority="10">
      <formula>+$D$4+$D$5+$D$6+$D$9+$D$10+$D$11=0</formula>
    </cfRule>
  </conditionalFormatting>
  <conditionalFormatting sqref="C25">
    <cfRule type="expression" dxfId="41" priority="9">
      <formula>+$B$4+$B$5+$B$6+$B$9+$B$10+$B$11=0</formula>
    </cfRule>
  </conditionalFormatting>
  <conditionalFormatting sqref="C29">
    <cfRule type="expression" dxfId="40" priority="8">
      <formula>+$B$4+$B$5+$B$6+$B$9+$B$10+$B$11=0</formula>
    </cfRule>
  </conditionalFormatting>
  <conditionalFormatting sqref="C31">
    <cfRule type="expression" dxfId="39" priority="7">
      <formula>+$B$4+$B$5+$B$6+$B$9+$B$10+$B$11=0</formula>
    </cfRule>
  </conditionalFormatting>
  <conditionalFormatting sqref="C34">
    <cfRule type="expression" dxfId="38" priority="6">
      <formula>+$B$4+$B$5+$B$6+$B$9+$B$10+$B$11=0</formula>
    </cfRule>
  </conditionalFormatting>
  <conditionalFormatting sqref="C27">
    <cfRule type="expression" dxfId="37" priority="5">
      <formula>+$B$15+$B$16+$B$17+$B$18+$B$19=0</formula>
    </cfRule>
  </conditionalFormatting>
  <conditionalFormatting sqref="E25">
    <cfRule type="expression" dxfId="36" priority="4">
      <formula>+$D$4+$D$5+$D$6+$D$9+$D$10+$D$11=0</formula>
    </cfRule>
  </conditionalFormatting>
  <conditionalFormatting sqref="E26">
    <cfRule type="expression" dxfId="35" priority="3">
      <formula>+$D$15+$D$16+$D$17+$D$18+$D$19=0</formula>
    </cfRule>
  </conditionalFormatting>
  <conditionalFormatting sqref="E27">
    <cfRule type="expression" dxfId="34" priority="2">
      <formula>+$D$15+$D$16+$D$17+$D$18+$D$19=0</formula>
    </cfRule>
  </conditionalFormatting>
  <conditionalFormatting sqref="E31">
    <cfRule type="expression" dxfId="33" priority="1">
      <formula>+$D$4+$D$5+$D$6+$D$9+$D$10+$D$11=0</formula>
    </cfRule>
  </conditionalFormatting>
  <printOptions horizontalCentered="1" verticalCentered="1"/>
  <pageMargins left="0.27559055118110237" right="0.23622047244094491" top="0.19685039370078741" bottom="0.31496062992125984" header="0.15748031496062992" footer="0.19685039370078741"/>
  <pageSetup paperSize="9" scale="90" firstPageNumber="0" orientation="landscape" horizontalDpi="300" verticalDpi="300" r:id="rId1"/>
  <headerFooter alignWithMargins="0"/>
  <ignoredErrors>
    <ignoredError sqref="B13:C16 B17:B19 B4:B12" unlockedFormula="1"/>
    <ignoredError sqref="C24:D28 E7:E11 D12:F12" formula="1"/>
    <ignoredError sqref="C17:C19 C4:C11" evalError="1" unlockedFormula="1"/>
    <ignoredError sqref="D17:E19 C29:E34" evalError="1"/>
    <ignoredError sqref="C12" evalError="1"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pane xSplit="1" ySplit="5" topLeftCell="B6" activePane="bottomRight" state="frozen"/>
      <selection pane="topRight" activeCell="B1" sqref="B1"/>
      <selection pane="bottomLeft" activeCell="A6" sqref="A6"/>
      <selection pane="bottomRight" activeCell="A41" sqref="A41"/>
    </sheetView>
  </sheetViews>
  <sheetFormatPr defaultColWidth="9.140625" defaultRowHeight="12.75" x14ac:dyDescent="0.25"/>
  <cols>
    <col min="1" max="1" width="25.5703125" style="1" bestFit="1" customWidth="1"/>
    <col min="2" max="7" width="12.7109375" style="1" customWidth="1"/>
    <col min="8" max="8" width="9.140625" style="1"/>
    <col min="9" max="9" width="15" style="33" customWidth="1"/>
    <col min="10" max="16384" width="9.140625" style="1"/>
  </cols>
  <sheetData>
    <row r="1" spans="1:7" x14ac:dyDescent="0.25">
      <c r="A1" s="2" t="str">
        <f>+Cover!B1</f>
        <v>CHG</v>
      </c>
    </row>
    <row r="2" spans="1:7" x14ac:dyDescent="0.25">
      <c r="A2" s="4" t="str">
        <f>+Graphic!$A$2</f>
        <v>Starting year</v>
      </c>
      <c r="B2" s="5">
        <f>+Cover!B3</f>
        <v>43831</v>
      </c>
      <c r="C2" s="5">
        <f>+Cover!C3</f>
        <v>44197</v>
      </c>
      <c r="D2" s="5">
        <f>+Cover!D3</f>
        <v>44562</v>
      </c>
      <c r="E2" s="5">
        <f>+Cover!E3</f>
        <v>44927</v>
      </c>
      <c r="F2" s="5">
        <f>+Cover!F3</f>
        <v>45292</v>
      </c>
      <c r="G2" s="5">
        <f>+Cover!G3</f>
        <v>45658</v>
      </c>
    </row>
    <row r="3" spans="1:7" x14ac:dyDescent="0.25">
      <c r="A3" s="4" t="str">
        <f>+Graphic!$A$2</f>
        <v>Starting year</v>
      </c>
      <c r="B3" s="5">
        <f>+Cover!B4</f>
        <v>44196</v>
      </c>
      <c r="C3" s="5">
        <f>+Cover!C4</f>
        <v>44561</v>
      </c>
      <c r="D3" s="5">
        <f>+Cover!D4</f>
        <v>44926</v>
      </c>
      <c r="E3" s="5">
        <f>+Cover!E4</f>
        <v>45291</v>
      </c>
      <c r="F3" s="5">
        <f>+Cover!F4</f>
        <v>45657</v>
      </c>
      <c r="G3" s="5">
        <f>+Cover!G4</f>
        <v>46022</v>
      </c>
    </row>
    <row r="4" spans="1:7" x14ac:dyDescent="0.25">
      <c r="A4" s="6" t="str">
        <f>+Graphic!$A$2</f>
        <v>Starting year</v>
      </c>
      <c r="B4" s="36" t="str">
        <f>+Cover!B5</f>
        <v>FY 2020</v>
      </c>
      <c r="C4" s="36" t="str">
        <f>+Cover!C5</f>
        <v>FY 2021</v>
      </c>
      <c r="D4" s="36" t="str">
        <f>+Cover!D5</f>
        <v>FY 2022</v>
      </c>
      <c r="E4" s="36" t="str">
        <f>+Cover!E5</f>
        <v>FY 2023</v>
      </c>
      <c r="F4" s="36" t="str">
        <f>+Cover!F5</f>
        <v>FY 2024</v>
      </c>
      <c r="G4" s="36" t="str">
        <f>+Cover!G5</f>
        <v>FY 2025</v>
      </c>
    </row>
    <row r="5" spans="1:7" x14ac:dyDescent="0.25">
      <c r="A5" s="3" t="str">
        <f>+Graphic!$A$2</f>
        <v>Starting year</v>
      </c>
      <c r="B5" s="8">
        <f>+Cover!B6</f>
        <v>365</v>
      </c>
      <c r="C5" s="8">
        <f>+Cover!C6</f>
        <v>365</v>
      </c>
      <c r="D5" s="8">
        <f>+Cover!D6</f>
        <v>365</v>
      </c>
      <c r="E5" s="8">
        <f>+Cover!E6</f>
        <v>365</v>
      </c>
      <c r="F5" s="8">
        <f>+Cover!F6</f>
        <v>365</v>
      </c>
      <c r="G5" s="8">
        <f>+Cover!G6</f>
        <v>365</v>
      </c>
    </row>
    <row r="7" spans="1:7" x14ac:dyDescent="0.25">
      <c r="A7" s="148" t="s">
        <v>0</v>
      </c>
      <c r="B7" s="149" t="str">
        <f>B4</f>
        <v>FY 2020</v>
      </c>
      <c r="C7" s="149" t="str">
        <f t="shared" ref="C7:G7" si="0">C4</f>
        <v>FY 2021</v>
      </c>
      <c r="D7" s="149" t="str">
        <f t="shared" si="0"/>
        <v>FY 2022</v>
      </c>
      <c r="E7" s="149" t="str">
        <f t="shared" si="0"/>
        <v>FY 2023</v>
      </c>
      <c r="F7" s="149" t="str">
        <f t="shared" si="0"/>
        <v>FY 2024</v>
      </c>
      <c r="G7" s="149" t="str">
        <f t="shared" si="0"/>
        <v>FY 2025</v>
      </c>
    </row>
    <row r="8" spans="1:7" x14ac:dyDescent="0.25">
      <c r="A8" s="1" t="s">
        <v>52</v>
      </c>
      <c r="B8" s="18">
        <f>+'Assumption_Sales&amp;COGS'!B51</f>
        <v>0</v>
      </c>
      <c r="C8" s="18">
        <f>+'Assumption_Sales&amp;COGS'!C51</f>
        <v>0</v>
      </c>
      <c r="D8" s="18">
        <f>+'Assumption_Sales&amp;COGS'!D51</f>
        <v>0</v>
      </c>
      <c r="E8" s="18">
        <f>+'Assumption_Sales&amp;COGS'!E51</f>
        <v>0</v>
      </c>
      <c r="F8" s="18">
        <f>+'Assumption_Sales&amp;COGS'!F51</f>
        <v>0</v>
      </c>
      <c r="G8" s="18">
        <f>+'Assumption_Sales&amp;COGS'!G51</f>
        <v>0</v>
      </c>
    </row>
    <row r="9" spans="1:7" x14ac:dyDescent="0.25">
      <c r="A9" s="1" t="s">
        <v>102</v>
      </c>
      <c r="B9" s="19">
        <v>0</v>
      </c>
      <c r="C9" s="19"/>
      <c r="D9" s="19"/>
      <c r="E9" s="19"/>
      <c r="F9" s="19"/>
      <c r="G9" s="19"/>
    </row>
    <row r="10" spans="1:7" x14ac:dyDescent="0.25">
      <c r="A10" s="9" t="s">
        <v>68</v>
      </c>
      <c r="B10" s="92">
        <f>+B8+B9</f>
        <v>0</v>
      </c>
      <c r="C10" s="92">
        <f t="shared" ref="C10:G10" si="1">+C8+C9</f>
        <v>0</v>
      </c>
      <c r="D10" s="92">
        <f t="shared" si="1"/>
        <v>0</v>
      </c>
      <c r="E10" s="92">
        <f t="shared" si="1"/>
        <v>0</v>
      </c>
      <c r="F10" s="92">
        <f t="shared" si="1"/>
        <v>0</v>
      </c>
      <c r="G10" s="92">
        <f t="shared" si="1"/>
        <v>0</v>
      </c>
    </row>
    <row r="11" spans="1:7" x14ac:dyDescent="0.25">
      <c r="B11" s="18"/>
      <c r="C11" s="18"/>
      <c r="D11" s="18"/>
      <c r="E11" s="18"/>
      <c r="F11" s="18"/>
      <c r="G11" s="18"/>
    </row>
    <row r="12" spans="1:7" x14ac:dyDescent="0.25">
      <c r="A12" s="1" t="s">
        <v>105</v>
      </c>
      <c r="B12" s="18">
        <f>+'Assumption_Sales&amp;COGS'!B97</f>
        <v>0</v>
      </c>
      <c r="C12" s="18">
        <f>+'Assumption_Sales&amp;COGS'!C97</f>
        <v>0</v>
      </c>
      <c r="D12" s="18">
        <f>+'Assumption_Sales&amp;COGS'!D97</f>
        <v>0</v>
      </c>
      <c r="E12" s="18">
        <f>+'Assumption_Sales&amp;COGS'!E97</f>
        <v>0</v>
      </c>
      <c r="F12" s="18">
        <f>+'Assumption_Sales&amp;COGS'!F97</f>
        <v>0</v>
      </c>
      <c r="G12" s="18">
        <f>+'Assumption_Sales&amp;COGS'!G97</f>
        <v>0</v>
      </c>
    </row>
    <row r="13" spans="1:7" x14ac:dyDescent="0.25">
      <c r="A13" s="17" t="s">
        <v>103</v>
      </c>
      <c r="B13" s="19">
        <f>+'Assumption_Sales&amp;COGS'!B101</f>
        <v>0</v>
      </c>
      <c r="C13" s="19">
        <f>+'Assumption_Sales&amp;COGS'!C101</f>
        <v>0</v>
      </c>
      <c r="D13" s="19">
        <f>+'Assumption_Sales&amp;COGS'!D101</f>
        <v>0</v>
      </c>
      <c r="E13" s="19">
        <f>+'Assumption_Sales&amp;COGS'!E101</f>
        <v>0</v>
      </c>
      <c r="F13" s="19">
        <f>+'Assumption_Sales&amp;COGS'!F101</f>
        <v>0</v>
      </c>
      <c r="G13" s="19">
        <f>+'Assumption_Sales&amp;COGS'!G101</f>
        <v>0</v>
      </c>
    </row>
    <row r="14" spans="1:7" x14ac:dyDescent="0.25">
      <c r="A14" s="9" t="s">
        <v>104</v>
      </c>
      <c r="B14" s="92">
        <f>+B12+B13</f>
        <v>0</v>
      </c>
      <c r="C14" s="92">
        <f t="shared" ref="C14:G14" si="2">+C12+C13</f>
        <v>0</v>
      </c>
      <c r="D14" s="92">
        <f t="shared" si="2"/>
        <v>0</v>
      </c>
      <c r="E14" s="92">
        <f t="shared" si="2"/>
        <v>0</v>
      </c>
      <c r="F14" s="92">
        <f t="shared" si="2"/>
        <v>0</v>
      </c>
      <c r="G14" s="92">
        <f t="shared" si="2"/>
        <v>0</v>
      </c>
    </row>
    <row r="15" spans="1:7" x14ac:dyDescent="0.25">
      <c r="B15" s="18"/>
      <c r="C15" s="18"/>
      <c r="D15" s="18"/>
      <c r="E15" s="18"/>
      <c r="F15" s="18"/>
      <c r="G15" s="18"/>
    </row>
    <row r="16" spans="1:7" ht="13.5" thickBot="1" x14ac:dyDescent="0.3">
      <c r="A16" s="14" t="s">
        <v>2</v>
      </c>
      <c r="B16" s="93">
        <f>+B10-B14</f>
        <v>0</v>
      </c>
      <c r="C16" s="93">
        <f t="shared" ref="C16:G16" si="3">+C10-C14</f>
        <v>0</v>
      </c>
      <c r="D16" s="93">
        <f t="shared" si="3"/>
        <v>0</v>
      </c>
      <c r="E16" s="93">
        <f t="shared" si="3"/>
        <v>0</v>
      </c>
      <c r="F16" s="93">
        <f t="shared" si="3"/>
        <v>0</v>
      </c>
      <c r="G16" s="93">
        <f t="shared" si="3"/>
        <v>0</v>
      </c>
    </row>
    <row r="17" spans="1:15" ht="13.5" thickTop="1" x14ac:dyDescent="0.25">
      <c r="B17" s="94" t="str">
        <f>IFERROR(+B16/B10,"")</f>
        <v/>
      </c>
      <c r="C17" s="94" t="str">
        <f t="shared" ref="C17:G17" si="4">IFERROR(+C16/C10,"")</f>
        <v/>
      </c>
      <c r="D17" s="94" t="str">
        <f t="shared" si="4"/>
        <v/>
      </c>
      <c r="E17" s="94" t="str">
        <f t="shared" si="4"/>
        <v/>
      </c>
      <c r="F17" s="94" t="str">
        <f t="shared" si="4"/>
        <v/>
      </c>
      <c r="G17" s="94" t="str">
        <f t="shared" si="4"/>
        <v/>
      </c>
    </row>
    <row r="18" spans="1:15" x14ac:dyDescent="0.25">
      <c r="B18" s="94"/>
      <c r="C18" s="94"/>
      <c r="D18" s="94"/>
      <c r="E18" s="94"/>
      <c r="F18" s="94"/>
      <c r="G18" s="94"/>
    </row>
    <row r="19" spans="1:15" x14ac:dyDescent="0.25">
      <c r="A19" s="1" t="s">
        <v>106</v>
      </c>
      <c r="B19" s="18">
        <f>+OPEX!B17</f>
        <v>0</v>
      </c>
      <c r="C19" s="18">
        <f>+OPEX!C17</f>
        <v>0</v>
      </c>
      <c r="D19" s="18">
        <f>+OPEX!D17</f>
        <v>0</v>
      </c>
      <c r="E19" s="18">
        <f>+OPEX!E17</f>
        <v>0</v>
      </c>
      <c r="F19" s="18">
        <f>+OPEX!F17</f>
        <v>0</v>
      </c>
      <c r="G19" s="18">
        <f>+OPEX!G17</f>
        <v>0</v>
      </c>
    </row>
    <row r="20" spans="1:15" x14ac:dyDescent="0.25">
      <c r="A20" s="1" t="s">
        <v>107</v>
      </c>
      <c r="B20" s="18">
        <f>+OPEX!B31</f>
        <v>0</v>
      </c>
      <c r="C20" s="18">
        <f>+OPEX!C31</f>
        <v>0</v>
      </c>
      <c r="D20" s="18">
        <f>+OPEX!D31</f>
        <v>0</v>
      </c>
      <c r="E20" s="18">
        <f>+OPEX!E31</f>
        <v>0</v>
      </c>
      <c r="F20" s="18">
        <f>+OPEX!F31</f>
        <v>0</v>
      </c>
      <c r="G20" s="18">
        <f>+OPEX!G31</f>
        <v>0</v>
      </c>
    </row>
    <row r="21" spans="1:15" x14ac:dyDescent="0.25">
      <c r="A21" s="1" t="s">
        <v>108</v>
      </c>
      <c r="B21" s="18">
        <f>+OPEX!B44</f>
        <v>0</v>
      </c>
      <c r="C21" s="18">
        <f>+OPEX!C44</f>
        <v>0</v>
      </c>
      <c r="D21" s="18">
        <f>+OPEX!D44</f>
        <v>0</v>
      </c>
      <c r="E21" s="18">
        <f>+OPEX!E44</f>
        <v>0</v>
      </c>
      <c r="F21" s="18">
        <f>+OPEX!F44</f>
        <v>0</v>
      </c>
      <c r="G21" s="18">
        <f>+OPEX!G44</f>
        <v>0</v>
      </c>
    </row>
    <row r="22" spans="1:15" x14ac:dyDescent="0.25">
      <c r="A22" s="17" t="s">
        <v>109</v>
      </c>
      <c r="B22" s="19">
        <f>+OPEX!B57</f>
        <v>0</v>
      </c>
      <c r="C22" s="19">
        <f>+OPEX!C57</f>
        <v>0</v>
      </c>
      <c r="D22" s="19">
        <f>+OPEX!D57</f>
        <v>0</v>
      </c>
      <c r="E22" s="19">
        <f>+OPEX!E57</f>
        <v>0</v>
      </c>
      <c r="F22" s="19">
        <f>+OPEX!F57</f>
        <v>0</v>
      </c>
      <c r="G22" s="19">
        <f>+OPEX!G57</f>
        <v>0</v>
      </c>
      <c r="H22" s="7"/>
      <c r="J22" s="7"/>
      <c r="K22" s="7"/>
      <c r="L22" s="7"/>
      <c r="M22" s="7"/>
      <c r="N22" s="7"/>
      <c r="O22" s="7"/>
    </row>
    <row r="23" spans="1:15" x14ac:dyDescent="0.25">
      <c r="A23" s="9" t="s">
        <v>110</v>
      </c>
      <c r="B23" s="92">
        <f>SUM(B19:B22)</f>
        <v>0</v>
      </c>
      <c r="C23" s="92">
        <f t="shared" ref="C23:G23" si="5">SUM(C19:C22)</f>
        <v>0</v>
      </c>
      <c r="D23" s="92">
        <f t="shared" si="5"/>
        <v>0</v>
      </c>
      <c r="E23" s="92">
        <f t="shared" si="5"/>
        <v>0</v>
      </c>
      <c r="F23" s="92">
        <f t="shared" si="5"/>
        <v>0</v>
      </c>
      <c r="G23" s="92">
        <f t="shared" si="5"/>
        <v>0</v>
      </c>
    </row>
    <row r="24" spans="1:15" x14ac:dyDescent="0.25">
      <c r="B24" s="18"/>
      <c r="C24" s="18"/>
      <c r="D24" s="18"/>
      <c r="E24" s="18"/>
      <c r="F24" s="18"/>
      <c r="G24" s="18"/>
    </row>
    <row r="25" spans="1:15" ht="13.5" thickBot="1" x14ac:dyDescent="0.3">
      <c r="A25" s="14" t="s">
        <v>1</v>
      </c>
      <c r="B25" s="93">
        <f>+B16-B23</f>
        <v>0</v>
      </c>
      <c r="C25" s="93">
        <f t="shared" ref="C25:G25" si="6">+C16-C23</f>
        <v>0</v>
      </c>
      <c r="D25" s="93">
        <f t="shared" si="6"/>
        <v>0</v>
      </c>
      <c r="E25" s="93">
        <f t="shared" si="6"/>
        <v>0</v>
      </c>
      <c r="F25" s="93">
        <f t="shared" si="6"/>
        <v>0</v>
      </c>
      <c r="G25" s="93">
        <f t="shared" si="6"/>
        <v>0</v>
      </c>
    </row>
    <row r="26" spans="1:15" ht="13.5" thickTop="1" x14ac:dyDescent="0.25">
      <c r="A26" s="31" t="s">
        <v>14</v>
      </c>
      <c r="B26" s="94" t="str">
        <f>IFERROR(+B25/B10,"")</f>
        <v/>
      </c>
      <c r="C26" s="94" t="str">
        <f t="shared" ref="C26:G26" si="7">IFERROR(+C25/C10,"")</f>
        <v/>
      </c>
      <c r="D26" s="94" t="str">
        <f t="shared" si="7"/>
        <v/>
      </c>
      <c r="E26" s="94" t="str">
        <f t="shared" si="7"/>
        <v/>
      </c>
      <c r="F26" s="94" t="str">
        <f t="shared" si="7"/>
        <v/>
      </c>
      <c r="G26" s="94" t="str">
        <f t="shared" si="7"/>
        <v/>
      </c>
    </row>
    <row r="27" spans="1:15" x14ac:dyDescent="0.25">
      <c r="B27" s="94"/>
      <c r="C27" s="94"/>
      <c r="D27" s="94"/>
      <c r="E27" s="94"/>
      <c r="F27" s="94"/>
      <c r="G27" s="94"/>
    </row>
    <row r="28" spans="1:15" x14ac:dyDescent="0.25">
      <c r="A28" s="1" t="s">
        <v>111</v>
      </c>
      <c r="B28" s="18">
        <f>+Assumption_BS_CAPEX!B12</f>
        <v>0</v>
      </c>
      <c r="C28" s="18">
        <f>+Assumption_BS_CAPEX!C12</f>
        <v>0</v>
      </c>
      <c r="D28" s="18">
        <f>+OPEX!D74+Assumption_BS_CAPEX!D12</f>
        <v>0</v>
      </c>
      <c r="E28" s="18">
        <f>+OPEX!E74+Assumption_BS_CAPEX!E12</f>
        <v>0</v>
      </c>
      <c r="F28" s="18">
        <f>+OPEX!F74+Assumption_BS_CAPEX!F12</f>
        <v>0</v>
      </c>
      <c r="G28" s="18">
        <f>+OPEX!G74+Assumption_BS_CAPEX!G12</f>
        <v>0</v>
      </c>
    </row>
    <row r="29" spans="1:15" x14ac:dyDescent="0.25">
      <c r="A29" s="1" t="s">
        <v>112</v>
      </c>
      <c r="B29" s="18">
        <f>+Assumption_BS_CAPEX!B19</f>
        <v>0</v>
      </c>
      <c r="C29" s="18">
        <f>+Assumption_BS_CAPEX!C19</f>
        <v>0</v>
      </c>
      <c r="D29" s="18">
        <f>+OPEX!D73+Assumption_BS_CAPEX!D19</f>
        <v>0</v>
      </c>
      <c r="E29" s="18">
        <f>+Assumption_BS_CAPEX!E19</f>
        <v>0</v>
      </c>
      <c r="F29" s="18">
        <f>+Assumption_BS_CAPEX!F19</f>
        <v>0</v>
      </c>
      <c r="G29" s="18">
        <f>+Assumption_BS_CAPEX!G19</f>
        <v>0</v>
      </c>
    </row>
    <row r="30" spans="1:15" x14ac:dyDescent="0.25">
      <c r="B30" s="18"/>
      <c r="C30" s="18"/>
      <c r="D30" s="18"/>
      <c r="E30" s="18"/>
      <c r="F30" s="18"/>
      <c r="G30" s="18"/>
    </row>
    <row r="31" spans="1:15" ht="13.5" thickBot="1" x14ac:dyDescent="0.3">
      <c r="A31" s="14" t="s">
        <v>3</v>
      </c>
      <c r="B31" s="93">
        <f>+B25-SUM(B28:B29)</f>
        <v>0</v>
      </c>
      <c r="C31" s="93">
        <f t="shared" ref="C31:G31" si="8">+C25-SUM(C28:C29)</f>
        <v>0</v>
      </c>
      <c r="D31" s="93">
        <f t="shared" si="8"/>
        <v>0</v>
      </c>
      <c r="E31" s="93">
        <f t="shared" si="8"/>
        <v>0</v>
      </c>
      <c r="F31" s="93">
        <f t="shared" si="8"/>
        <v>0</v>
      </c>
      <c r="G31" s="93">
        <f t="shared" si="8"/>
        <v>0</v>
      </c>
    </row>
    <row r="32" spans="1:15" ht="13.5" thickTop="1" x14ac:dyDescent="0.25">
      <c r="A32" s="31" t="s">
        <v>15</v>
      </c>
      <c r="B32" s="94" t="str">
        <f>IFERROR(+B31/B10,"")</f>
        <v/>
      </c>
      <c r="C32" s="94" t="str">
        <f t="shared" ref="C32:G32" si="9">IFERROR(+C31/C10,"")</f>
        <v/>
      </c>
      <c r="D32" s="94" t="str">
        <f t="shared" si="9"/>
        <v/>
      </c>
      <c r="E32" s="94" t="str">
        <f t="shared" si="9"/>
        <v/>
      </c>
      <c r="F32" s="94" t="str">
        <f t="shared" si="9"/>
        <v/>
      </c>
      <c r="G32" s="94" t="str">
        <f t="shared" si="9"/>
        <v/>
      </c>
    </row>
    <row r="33" spans="1:7" x14ac:dyDescent="0.25">
      <c r="B33" s="18"/>
      <c r="C33" s="18"/>
      <c r="D33" s="18"/>
      <c r="E33" s="18"/>
      <c r="F33" s="18"/>
      <c r="G33" s="18"/>
    </row>
    <row r="34" spans="1:7" x14ac:dyDescent="0.25">
      <c r="A34" s="1" t="s">
        <v>114</v>
      </c>
      <c r="B34" s="18">
        <f>+'Calcolo finanziamenti'!B105</f>
        <v>0</v>
      </c>
      <c r="C34" s="18">
        <f ca="1">+'Calcolo finanziamenti'!C105</f>
        <v>0</v>
      </c>
      <c r="D34" s="18">
        <f ca="1">+'Calcolo finanziamenti'!D105</f>
        <v>0</v>
      </c>
      <c r="E34" s="18">
        <f ca="1">+'Calcolo finanziamenti'!E105</f>
        <v>0</v>
      </c>
      <c r="F34" s="18">
        <f ca="1">+'Calcolo finanziamenti'!F105</f>
        <v>0</v>
      </c>
      <c r="G34" s="18">
        <f ca="1">+'Calcolo finanziamenti'!G105</f>
        <v>0</v>
      </c>
    </row>
    <row r="35" spans="1:7" x14ac:dyDescent="0.25">
      <c r="B35" s="18"/>
      <c r="C35" s="18"/>
      <c r="D35" s="18"/>
      <c r="E35" s="18"/>
      <c r="F35" s="18"/>
      <c r="G35" s="18"/>
    </row>
    <row r="36" spans="1:7" ht="13.5" thickBot="1" x14ac:dyDescent="0.3">
      <c r="A36" s="14" t="s">
        <v>4</v>
      </c>
      <c r="B36" s="93">
        <f>+B31-B34</f>
        <v>0</v>
      </c>
      <c r="C36" s="93">
        <f t="shared" ref="C36:G36" ca="1" si="10">+C31-C34</f>
        <v>0</v>
      </c>
      <c r="D36" s="93">
        <f t="shared" ca="1" si="10"/>
        <v>0</v>
      </c>
      <c r="E36" s="93">
        <f t="shared" ca="1" si="10"/>
        <v>0</v>
      </c>
      <c r="F36" s="93">
        <f t="shared" ca="1" si="10"/>
        <v>0</v>
      </c>
      <c r="G36" s="93">
        <f t="shared" ca="1" si="10"/>
        <v>0</v>
      </c>
    </row>
    <row r="37" spans="1:7" ht="13.5" thickTop="1" x14ac:dyDescent="0.25">
      <c r="B37" s="18"/>
      <c r="C37" s="18"/>
      <c r="D37" s="18"/>
      <c r="E37" s="18"/>
      <c r="F37" s="18"/>
      <c r="G37" s="18"/>
    </row>
    <row r="38" spans="1:7" x14ac:dyDescent="0.25">
      <c r="A38" s="1" t="s">
        <v>115</v>
      </c>
      <c r="B38" s="18"/>
      <c r="C38" s="18">
        <f ca="1">+Taxes!C19</f>
        <v>0</v>
      </c>
      <c r="D38" s="18">
        <f ca="1">+Taxes!D19</f>
        <v>0</v>
      </c>
      <c r="E38" s="18">
        <f ca="1">+Taxes!E19</f>
        <v>0</v>
      </c>
      <c r="F38" s="18">
        <f ca="1">+Taxes!F19</f>
        <v>0</v>
      </c>
      <c r="G38" s="18">
        <f ca="1">+Taxes!G19</f>
        <v>0</v>
      </c>
    </row>
    <row r="39" spans="1:7" x14ac:dyDescent="0.25">
      <c r="B39" s="18"/>
      <c r="C39" s="18"/>
      <c r="D39" s="18"/>
      <c r="E39" s="18"/>
      <c r="F39" s="18"/>
      <c r="G39" s="18"/>
    </row>
    <row r="40" spans="1:7" ht="13.5" thickBot="1" x14ac:dyDescent="0.3">
      <c r="A40" s="14" t="s">
        <v>53</v>
      </c>
      <c r="B40" s="93">
        <f>+B36-B38</f>
        <v>0</v>
      </c>
      <c r="C40" s="93">
        <f t="shared" ref="C40:G40" ca="1" si="11">+C36-C38</f>
        <v>0</v>
      </c>
      <c r="D40" s="93">
        <f t="shared" ca="1" si="11"/>
        <v>0</v>
      </c>
      <c r="E40" s="93">
        <f t="shared" ca="1" si="11"/>
        <v>0</v>
      </c>
      <c r="F40" s="93">
        <f t="shared" ca="1" si="11"/>
        <v>0</v>
      </c>
      <c r="G40" s="93">
        <f t="shared" ca="1" si="11"/>
        <v>0</v>
      </c>
    </row>
    <row r="41" spans="1:7" ht="13.5" thickTop="1" x14ac:dyDescent="0.25">
      <c r="B41" s="72"/>
      <c r="C41" s="72"/>
      <c r="D41" s="72"/>
      <c r="E41" s="72"/>
      <c r="F41" s="72"/>
      <c r="G41" s="72"/>
    </row>
    <row r="45" spans="1:7" x14ac:dyDescent="0.25">
      <c r="B45" s="7"/>
      <c r="C45" s="7"/>
      <c r="D45" s="7"/>
      <c r="E45" s="7"/>
      <c r="F45" s="7"/>
      <c r="G45" s="7"/>
    </row>
  </sheetData>
  <printOptions horizontalCentered="1"/>
  <pageMargins left="0.70866141732283472" right="0.70866141732283472" top="0.74803149606299213" bottom="0.55118110236220474" header="0.31496062992125984" footer="0.31496062992125984"/>
  <pageSetup paperSize="9" orientation="landscape" r:id="rId1"/>
  <headerFooter>
    <oddHeader>&amp;L&amp;F&amp;R&amp;A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pane xSplit="1" ySplit="5" topLeftCell="B8" activePane="bottomRight" state="frozen"/>
      <selection pane="topRight" activeCell="B1" sqref="B1"/>
      <selection pane="bottomLeft" activeCell="A6" sqref="A6"/>
      <selection pane="bottomRight" activeCell="A38" sqref="A38"/>
    </sheetView>
  </sheetViews>
  <sheetFormatPr defaultColWidth="9.140625" defaultRowHeight="12.75" x14ac:dyDescent="0.25"/>
  <cols>
    <col min="1" max="1" width="27.28515625" style="1" bestFit="1" customWidth="1"/>
    <col min="2" max="7" width="12.7109375" style="1" customWidth="1"/>
    <col min="8" max="16384" width="9.140625" style="1"/>
  </cols>
  <sheetData>
    <row r="1" spans="1:13" x14ac:dyDescent="0.25">
      <c r="A1" s="2" t="str">
        <f>+Cover!B1</f>
        <v>CHG</v>
      </c>
    </row>
    <row r="2" spans="1:13" x14ac:dyDescent="0.25">
      <c r="A2" s="4" t="str">
        <f>+'P&amp;L'!A2</f>
        <v>Starting year</v>
      </c>
      <c r="B2" s="5">
        <f>+Cover!B3</f>
        <v>43831</v>
      </c>
      <c r="C2" s="5">
        <f>+Cover!C3</f>
        <v>44197</v>
      </c>
      <c r="D2" s="5">
        <f>+Cover!D3</f>
        <v>44562</v>
      </c>
      <c r="E2" s="5">
        <f>+Cover!E3</f>
        <v>44927</v>
      </c>
      <c r="F2" s="5">
        <f>+Cover!F3</f>
        <v>45292</v>
      </c>
      <c r="G2" s="5">
        <f>+Cover!G3</f>
        <v>45658</v>
      </c>
    </row>
    <row r="3" spans="1:13" x14ac:dyDescent="0.25">
      <c r="A3" s="4" t="str">
        <f>+'P&amp;L'!A3</f>
        <v>Starting year</v>
      </c>
      <c r="B3" s="5">
        <f>+Cover!B4</f>
        <v>44196</v>
      </c>
      <c r="C3" s="5">
        <f>+Cover!C4</f>
        <v>44561</v>
      </c>
      <c r="D3" s="5">
        <f>+Cover!D4</f>
        <v>44926</v>
      </c>
      <c r="E3" s="5">
        <f>+Cover!E4</f>
        <v>45291</v>
      </c>
      <c r="F3" s="5">
        <f>+Cover!F4</f>
        <v>45657</v>
      </c>
      <c r="G3" s="5">
        <f>+Cover!G4</f>
        <v>46022</v>
      </c>
    </row>
    <row r="4" spans="1:13" x14ac:dyDescent="0.25">
      <c r="A4" s="6" t="str">
        <f>+'P&amp;L'!A4</f>
        <v>Starting year</v>
      </c>
      <c r="B4" s="36" t="str">
        <f>+Cover!B5</f>
        <v>FY 2020</v>
      </c>
      <c r="C4" s="36" t="str">
        <f>+Cover!C5</f>
        <v>FY 2021</v>
      </c>
      <c r="D4" s="36" t="str">
        <f>+Cover!D5</f>
        <v>FY 2022</v>
      </c>
      <c r="E4" s="36" t="str">
        <f>+Cover!E5</f>
        <v>FY 2023</v>
      </c>
      <c r="F4" s="36" t="str">
        <f>+Cover!F5</f>
        <v>FY 2024</v>
      </c>
      <c r="G4" s="36" t="str">
        <f>+Cover!G5</f>
        <v>FY 2025</v>
      </c>
    </row>
    <row r="5" spans="1:13" x14ac:dyDescent="0.25">
      <c r="A5" s="3" t="str">
        <f>+'P&amp;L'!A5</f>
        <v>Starting year</v>
      </c>
      <c r="B5" s="8">
        <f>+Cover!B6</f>
        <v>365</v>
      </c>
      <c r="C5" s="8">
        <f>+Cover!C6</f>
        <v>365</v>
      </c>
      <c r="D5" s="8">
        <f>+Cover!D6</f>
        <v>365</v>
      </c>
      <c r="E5" s="8">
        <f>+Cover!E6</f>
        <v>365</v>
      </c>
      <c r="F5" s="8">
        <f>+Cover!F6</f>
        <v>365</v>
      </c>
      <c r="G5" s="8">
        <f>+Cover!G6</f>
        <v>365</v>
      </c>
    </row>
    <row r="6" spans="1:13" x14ac:dyDescent="0.25">
      <c r="D6" s="7"/>
    </row>
    <row r="7" spans="1:13" x14ac:dyDescent="0.25">
      <c r="A7" s="148" t="s">
        <v>5</v>
      </c>
      <c r="B7" s="149" t="str">
        <f>B4</f>
        <v>FY 2020</v>
      </c>
      <c r="C7" s="149" t="str">
        <f t="shared" ref="C7:G7" si="0">C4</f>
        <v>FY 2021</v>
      </c>
      <c r="D7" s="149" t="str">
        <f t="shared" si="0"/>
        <v>FY 2022</v>
      </c>
      <c r="E7" s="149" t="str">
        <f t="shared" si="0"/>
        <v>FY 2023</v>
      </c>
      <c r="F7" s="149" t="str">
        <f t="shared" si="0"/>
        <v>FY 2024</v>
      </c>
      <c r="G7" s="149" t="str">
        <f t="shared" si="0"/>
        <v>FY 2025</v>
      </c>
    </row>
    <row r="8" spans="1:13" x14ac:dyDescent="0.25">
      <c r="A8" s="1" t="s">
        <v>117</v>
      </c>
      <c r="B8" s="18"/>
      <c r="C8" s="18">
        <f>+B8-'P&amp;L'!C28</f>
        <v>0</v>
      </c>
      <c r="D8" s="18">
        <f>+C8+Assumption_BS_CAPEX!D10-'P&amp;L'!D28</f>
        <v>0</v>
      </c>
      <c r="E8" s="18">
        <f>+D8+Assumption_BS_CAPEX!E10-'P&amp;L'!E28</f>
        <v>0</v>
      </c>
      <c r="F8" s="18">
        <f>+E8+Assumption_BS_CAPEX!F10-'P&amp;L'!F28</f>
        <v>0</v>
      </c>
      <c r="G8" s="18">
        <f>+F8-'P&amp;L'!G28</f>
        <v>0</v>
      </c>
    </row>
    <row r="9" spans="1:13" x14ac:dyDescent="0.25">
      <c r="A9" s="1" t="s">
        <v>116</v>
      </c>
      <c r="B9" s="18"/>
      <c r="C9" s="18">
        <f>+B9-'P&amp;L'!C29+BS!C11</f>
        <v>0</v>
      </c>
      <c r="D9" s="18">
        <f>+C9-'P&amp;L'!D29</f>
        <v>0</v>
      </c>
      <c r="E9" s="18">
        <f>+D9-'P&amp;L'!E29</f>
        <v>0</v>
      </c>
      <c r="F9" s="18">
        <f>+E9-'P&amp;L'!F29</f>
        <v>0</v>
      </c>
      <c r="G9" s="18">
        <f>+F9-'P&amp;L'!G29</f>
        <v>0</v>
      </c>
    </row>
    <row r="10" spans="1:13" x14ac:dyDescent="0.25">
      <c r="A10" s="1" t="s">
        <v>118</v>
      </c>
      <c r="B10" s="18"/>
      <c r="C10" s="18">
        <f>+Assumption_BS_CAPEX!C29</f>
        <v>0</v>
      </c>
      <c r="D10" s="18">
        <f>+Assumption_BS_CAPEX!D29</f>
        <v>0</v>
      </c>
      <c r="E10" s="18">
        <f>+Assumption_BS_CAPEX!E29</f>
        <v>0</v>
      </c>
      <c r="F10" s="18">
        <f>+Assumption_BS_CAPEX!F29</f>
        <v>0</v>
      </c>
      <c r="G10" s="18">
        <f>+Assumption_BS_CAPEX!G29</f>
        <v>0</v>
      </c>
    </row>
    <row r="11" spans="1:13" x14ac:dyDescent="0.25">
      <c r="A11" s="17" t="s">
        <v>119</v>
      </c>
      <c r="B11" s="19"/>
      <c r="C11" s="19">
        <f>+B11</f>
        <v>0</v>
      </c>
      <c r="D11" s="19">
        <v>0</v>
      </c>
      <c r="E11" s="19">
        <v>0</v>
      </c>
      <c r="F11" s="19">
        <v>0</v>
      </c>
      <c r="G11" s="19">
        <v>0</v>
      </c>
    </row>
    <row r="12" spans="1:13" x14ac:dyDescent="0.25">
      <c r="A12" s="9" t="s">
        <v>120</v>
      </c>
      <c r="B12" s="11">
        <f>SUM(B8:B11)</f>
        <v>0</v>
      </c>
      <c r="C12" s="11">
        <f t="shared" ref="C12:G12" si="1">SUM(C8:C11)</f>
        <v>0</v>
      </c>
      <c r="D12" s="11">
        <f t="shared" si="1"/>
        <v>0</v>
      </c>
      <c r="E12" s="11">
        <f t="shared" si="1"/>
        <v>0</v>
      </c>
      <c r="F12" s="11">
        <f t="shared" si="1"/>
        <v>0</v>
      </c>
      <c r="G12" s="11">
        <f t="shared" si="1"/>
        <v>0</v>
      </c>
    </row>
    <row r="13" spans="1:13" x14ac:dyDescent="0.25">
      <c r="B13" s="7"/>
      <c r="C13" s="7"/>
      <c r="D13" s="7"/>
      <c r="E13" s="7"/>
      <c r="F13" s="7"/>
      <c r="G13" s="7"/>
      <c r="I13" s="7"/>
      <c r="J13" s="7"/>
      <c r="K13" s="7"/>
      <c r="L13" s="7"/>
      <c r="M13" s="7"/>
    </row>
    <row r="14" spans="1:13" x14ac:dyDescent="0.25">
      <c r="A14" s="1" t="s">
        <v>86</v>
      </c>
      <c r="B14" s="18"/>
      <c r="C14" s="18">
        <f>+Assumption_BS_CCN!C16</f>
        <v>0</v>
      </c>
      <c r="D14" s="18">
        <f>+Assumption_BS_CCN!D16</f>
        <v>0</v>
      </c>
      <c r="E14" s="18">
        <f>+Assumption_BS_CCN!E16</f>
        <v>0</v>
      </c>
      <c r="F14" s="18">
        <f>+Assumption_BS_CCN!F16</f>
        <v>0</v>
      </c>
      <c r="G14" s="18">
        <f>+Assumption_BS_CCN!G16</f>
        <v>0</v>
      </c>
    </row>
    <row r="15" spans="1:13" x14ac:dyDescent="0.25">
      <c r="A15" s="1" t="s">
        <v>121</v>
      </c>
      <c r="B15" s="18"/>
      <c r="C15" s="18">
        <f>+Assumption_BS_CCN!C8</f>
        <v>0</v>
      </c>
      <c r="D15" s="18">
        <f>+Assumption_BS_CCN!D8</f>
        <v>0</v>
      </c>
      <c r="E15" s="18">
        <f>+Assumption_BS_CCN!E8</f>
        <v>0</v>
      </c>
      <c r="F15" s="18">
        <f>+Assumption_BS_CCN!F8</f>
        <v>0</v>
      </c>
      <c r="G15" s="18">
        <f>+Assumption_BS_CCN!G8</f>
        <v>0</v>
      </c>
    </row>
    <row r="16" spans="1:13" x14ac:dyDescent="0.25">
      <c r="A16" s="17" t="s">
        <v>122</v>
      </c>
      <c r="B16" s="19"/>
      <c r="C16" s="19">
        <f>-Assumption_BS_CCN!C11</f>
        <v>0</v>
      </c>
      <c r="D16" s="19">
        <f>-Assumption_BS_CCN!D11</f>
        <v>0</v>
      </c>
      <c r="E16" s="19">
        <f>-Assumption_BS_CCN!E11</f>
        <v>0</v>
      </c>
      <c r="F16" s="19">
        <f>-Assumption_BS_CCN!F11</f>
        <v>0</v>
      </c>
      <c r="G16" s="19">
        <f>-Assumption_BS_CCN!G11</f>
        <v>0</v>
      </c>
      <c r="H16" s="7"/>
    </row>
    <row r="17" spans="1:14" x14ac:dyDescent="0.25">
      <c r="A17" s="9" t="s">
        <v>123</v>
      </c>
      <c r="B17" s="11">
        <f>SUM(B14:B16)</f>
        <v>0</v>
      </c>
      <c r="C17" s="11">
        <f t="shared" ref="C17:G17" si="2">SUM(C14:C16)</f>
        <v>0</v>
      </c>
      <c r="D17" s="11">
        <f t="shared" si="2"/>
        <v>0</v>
      </c>
      <c r="E17" s="11">
        <f t="shared" si="2"/>
        <v>0</v>
      </c>
      <c r="F17" s="11">
        <f t="shared" si="2"/>
        <v>0</v>
      </c>
      <c r="G17" s="11">
        <f t="shared" si="2"/>
        <v>0</v>
      </c>
    </row>
    <row r="18" spans="1:14" x14ac:dyDescent="0.25">
      <c r="B18" s="7"/>
      <c r="C18" s="7"/>
      <c r="D18" s="7"/>
      <c r="E18" s="7"/>
      <c r="F18" s="7"/>
      <c r="G18" s="7"/>
    </row>
    <row r="19" spans="1:14" x14ac:dyDescent="0.25">
      <c r="A19" s="1" t="s">
        <v>124</v>
      </c>
      <c r="B19" s="18"/>
      <c r="C19" s="18"/>
      <c r="D19" s="18"/>
      <c r="E19" s="18"/>
      <c r="F19" s="18"/>
      <c r="G19" s="18"/>
    </row>
    <row r="20" spans="1:14" x14ac:dyDescent="0.25">
      <c r="A20" s="17" t="s">
        <v>125</v>
      </c>
      <c r="B20" s="19"/>
      <c r="C20" s="19"/>
      <c r="D20" s="19"/>
      <c r="E20" s="19"/>
      <c r="F20" s="19"/>
      <c r="G20" s="19"/>
    </row>
    <row r="21" spans="1:14" x14ac:dyDescent="0.25">
      <c r="A21" s="9" t="s">
        <v>126</v>
      </c>
      <c r="B21" s="11">
        <f>+B19-B20</f>
        <v>0</v>
      </c>
      <c r="C21" s="11">
        <f t="shared" ref="C21:G21" si="3">+C19-C20</f>
        <v>0</v>
      </c>
      <c r="D21" s="11">
        <f t="shared" si="3"/>
        <v>0</v>
      </c>
      <c r="E21" s="11">
        <f t="shared" si="3"/>
        <v>0</v>
      </c>
      <c r="F21" s="11">
        <f t="shared" si="3"/>
        <v>0</v>
      </c>
      <c r="G21" s="11">
        <f t="shared" si="3"/>
        <v>0</v>
      </c>
    </row>
    <row r="22" spans="1:14" x14ac:dyDescent="0.25">
      <c r="B22" s="7"/>
      <c r="C22" s="7"/>
      <c r="D22" s="7"/>
      <c r="E22" s="7"/>
      <c r="F22" s="7"/>
      <c r="G22" s="7"/>
    </row>
    <row r="23" spans="1:14" x14ac:dyDescent="0.25">
      <c r="A23" s="9" t="s">
        <v>127</v>
      </c>
      <c r="B23" s="18"/>
      <c r="C23" s="18"/>
      <c r="D23" s="18"/>
      <c r="E23" s="18"/>
      <c r="F23" s="18"/>
      <c r="G23" s="18"/>
    </row>
    <row r="24" spans="1:14" x14ac:dyDescent="0.25">
      <c r="B24" s="7"/>
      <c r="C24" s="7"/>
      <c r="D24" s="7"/>
      <c r="E24" s="7"/>
      <c r="F24" s="7"/>
      <c r="G24" s="7"/>
    </row>
    <row r="25" spans="1:14" ht="13.5" thickBot="1" x14ac:dyDescent="0.3">
      <c r="A25" s="14" t="s">
        <v>128</v>
      </c>
      <c r="B25" s="13">
        <f>+B12+B17+B21+B23</f>
        <v>0</v>
      </c>
      <c r="C25" s="13">
        <f t="shared" ref="C25:G25" si="4">+C12+C17+C21+C23</f>
        <v>0</v>
      </c>
      <c r="D25" s="13">
        <f t="shared" si="4"/>
        <v>0</v>
      </c>
      <c r="E25" s="13">
        <f t="shared" si="4"/>
        <v>0</v>
      </c>
      <c r="F25" s="13">
        <f t="shared" si="4"/>
        <v>0</v>
      </c>
      <c r="G25" s="13">
        <f t="shared" si="4"/>
        <v>0</v>
      </c>
    </row>
    <row r="26" spans="1:14" ht="13.5" thickTop="1" x14ac:dyDescent="0.25">
      <c r="B26" s="7"/>
      <c r="C26" s="7"/>
      <c r="D26" s="7"/>
      <c r="E26" s="7"/>
      <c r="F26" s="7"/>
      <c r="G26" s="7"/>
    </row>
    <row r="27" spans="1:14" x14ac:dyDescent="0.25">
      <c r="A27" s="1" t="s">
        <v>129</v>
      </c>
      <c r="B27" s="18"/>
      <c r="C27" s="18">
        <f>+'Patrimonio Netto'!C12</f>
        <v>0</v>
      </c>
      <c r="D27" s="18">
        <f>+'Patrimonio Netto'!D12</f>
        <v>0</v>
      </c>
      <c r="E27" s="18">
        <f>+'Patrimonio Netto'!E12</f>
        <v>0</v>
      </c>
      <c r="F27" s="18">
        <f>+'Patrimonio Netto'!F12</f>
        <v>0</v>
      </c>
      <c r="G27" s="18">
        <f>+'Patrimonio Netto'!G12</f>
        <v>0</v>
      </c>
    </row>
    <row r="28" spans="1:14" x14ac:dyDescent="0.25">
      <c r="A28" s="1" t="s">
        <v>130</v>
      </c>
      <c r="B28" s="18"/>
      <c r="C28" s="18">
        <f>+'Patrimonio Netto'!C18</f>
        <v>0</v>
      </c>
      <c r="D28" s="18">
        <f ca="1">+'Patrimonio Netto'!D18</f>
        <v>0</v>
      </c>
      <c r="E28" s="18">
        <f ca="1">+'Patrimonio Netto'!E18</f>
        <v>0</v>
      </c>
      <c r="F28" s="18">
        <f ca="1">+'Patrimonio Netto'!F18</f>
        <v>0</v>
      </c>
      <c r="G28" s="18">
        <f ca="1">+'Patrimonio Netto'!G18</f>
        <v>0</v>
      </c>
    </row>
    <row r="29" spans="1:14" x14ac:dyDescent="0.25">
      <c r="A29" s="17" t="s">
        <v>53</v>
      </c>
      <c r="B29" s="19">
        <f>+'P&amp;L'!B40</f>
        <v>0</v>
      </c>
      <c r="C29" s="19">
        <f ca="1">+'P&amp;L'!C40</f>
        <v>0</v>
      </c>
      <c r="D29" s="19">
        <f ca="1">+'P&amp;L'!D40</f>
        <v>0</v>
      </c>
      <c r="E29" s="19">
        <f ca="1">+'P&amp;L'!E40</f>
        <v>0</v>
      </c>
      <c r="F29" s="19">
        <f ca="1">+'P&amp;L'!F40</f>
        <v>0</v>
      </c>
      <c r="G29" s="19">
        <f ca="1">+'P&amp;L'!G40</f>
        <v>0</v>
      </c>
    </row>
    <row r="30" spans="1:14" x14ac:dyDescent="0.25">
      <c r="A30" s="9" t="s">
        <v>131</v>
      </c>
      <c r="B30" s="11">
        <f t="shared" ref="B30:G30" si="5">SUM(B27:B29)</f>
        <v>0</v>
      </c>
      <c r="C30" s="11">
        <f t="shared" ca="1" si="5"/>
        <v>0</v>
      </c>
      <c r="D30" s="11">
        <f t="shared" ca="1" si="5"/>
        <v>0</v>
      </c>
      <c r="E30" s="11">
        <f t="shared" ca="1" si="5"/>
        <v>0</v>
      </c>
      <c r="F30" s="11">
        <f t="shared" ca="1" si="5"/>
        <v>0</v>
      </c>
      <c r="G30" s="11">
        <f t="shared" ca="1" si="5"/>
        <v>0</v>
      </c>
      <c r="I30" s="7"/>
      <c r="J30" s="7"/>
      <c r="K30" s="7"/>
      <c r="L30" s="7"/>
      <c r="M30" s="7"/>
      <c r="N30" s="7"/>
    </row>
    <row r="31" spans="1:14" x14ac:dyDescent="0.25">
      <c r="B31" s="7"/>
      <c r="C31" s="7"/>
      <c r="D31" s="7"/>
      <c r="E31" s="7"/>
      <c r="F31" s="7"/>
      <c r="G31" s="7"/>
    </row>
    <row r="32" spans="1:14" x14ac:dyDescent="0.25">
      <c r="A32" s="1" t="s">
        <v>132</v>
      </c>
      <c r="B32" s="18"/>
      <c r="C32" s="18">
        <f>+'Calcolo finanziamenti'!C25</f>
        <v>0</v>
      </c>
      <c r="D32" s="18">
        <f>+'Calcolo finanziamenti'!D25</f>
        <v>0</v>
      </c>
      <c r="E32" s="18">
        <f>+'Calcolo finanziamenti'!E25</f>
        <v>0</v>
      </c>
      <c r="F32" s="18">
        <f>+'Calcolo finanziamenti'!F25</f>
        <v>0</v>
      </c>
      <c r="G32" s="18">
        <f>+'Calcolo finanziamenti'!G25</f>
        <v>0</v>
      </c>
    </row>
    <row r="33" spans="1:13" x14ac:dyDescent="0.25">
      <c r="A33" s="1" t="s">
        <v>133</v>
      </c>
      <c r="B33" s="18"/>
      <c r="C33" s="18">
        <f ca="1">IF((B33-B34-'Cash Flow'!C38)&gt;0,(B33-B34-'Cash Flow'!C38),0)</f>
        <v>0</v>
      </c>
      <c r="D33" s="18">
        <f ca="1">IF((C33-C34-'Cash Flow'!D38)&gt;0,(C33-C34-'Cash Flow'!D38),0)</f>
        <v>0</v>
      </c>
      <c r="E33" s="18">
        <f ca="1">IF((D33-D34-'Cash Flow'!E38)&gt;0,(D33-D34-'Cash Flow'!E38),0)</f>
        <v>0</v>
      </c>
      <c r="F33" s="18">
        <f ca="1">IF((E33-E34-'Cash Flow'!F38)&gt;0,(E33-E34-'Cash Flow'!F38),0)</f>
        <v>0</v>
      </c>
      <c r="G33" s="18">
        <f ca="1">IF((F33-F34-'Cash Flow'!G38)&gt;0,(F33-F34-'Cash Flow'!G38),0)</f>
        <v>0</v>
      </c>
      <c r="H33" s="7"/>
      <c r="I33" s="7"/>
      <c r="J33" s="7"/>
      <c r="K33" s="7"/>
      <c r="L33" s="7"/>
      <c r="M33" s="7"/>
    </row>
    <row r="34" spans="1:13" x14ac:dyDescent="0.25">
      <c r="A34" s="17" t="s">
        <v>134</v>
      </c>
      <c r="B34" s="19"/>
      <c r="C34" s="19">
        <f ca="1">IF((B33-B34-'Cash Flow'!C38)&lt;0,(-B33+B34+'Cash Flow'!C38),0)</f>
        <v>0</v>
      </c>
      <c r="D34" s="19">
        <f ca="1">IF((C33-C34-'Cash Flow'!D38)&lt;0,(-C33+C34+'Cash Flow'!D38),0)</f>
        <v>0</v>
      </c>
      <c r="E34" s="19">
        <f ca="1">IF((D33-D34-'Cash Flow'!E38)&lt;0,(-D33+D34+'Cash Flow'!E38),0)</f>
        <v>0</v>
      </c>
      <c r="F34" s="19">
        <f ca="1">IF((E33-E34-'Cash Flow'!F38)&lt;0,(-E33+E34+'Cash Flow'!F38),0)</f>
        <v>0</v>
      </c>
      <c r="G34" s="19">
        <f ca="1">IF((F33-F34-'Cash Flow'!G38)&lt;0,(-F33+F34+'Cash Flow'!G38),0)</f>
        <v>0</v>
      </c>
      <c r="M34" s="7"/>
    </row>
    <row r="35" spans="1:13" x14ac:dyDescent="0.25">
      <c r="A35" s="9" t="s">
        <v>135</v>
      </c>
      <c r="B35" s="11">
        <f>+B32+B33-B34</f>
        <v>0</v>
      </c>
      <c r="C35" s="11">
        <f t="shared" ref="C35:G35" ca="1" si="6">+C32+C33-C34</f>
        <v>0</v>
      </c>
      <c r="D35" s="11">
        <f t="shared" ca="1" si="6"/>
        <v>0</v>
      </c>
      <c r="E35" s="11">
        <f t="shared" ca="1" si="6"/>
        <v>0</v>
      </c>
      <c r="F35" s="11">
        <f t="shared" ca="1" si="6"/>
        <v>0</v>
      </c>
      <c r="G35" s="11">
        <f t="shared" ca="1" si="6"/>
        <v>0</v>
      </c>
      <c r="H35" s="7"/>
    </row>
    <row r="36" spans="1:13" x14ac:dyDescent="0.25">
      <c r="B36" s="7"/>
      <c r="C36" s="7"/>
      <c r="D36" s="7"/>
      <c r="E36" s="7"/>
      <c r="F36" s="7"/>
      <c r="G36" s="7"/>
    </row>
    <row r="37" spans="1:13" ht="13.5" thickBot="1" x14ac:dyDescent="0.3">
      <c r="A37" s="14" t="s">
        <v>136</v>
      </c>
      <c r="B37" s="13">
        <f>+B30+B35</f>
        <v>0</v>
      </c>
      <c r="C37" s="13">
        <f t="shared" ref="C37:G37" ca="1" si="7">+C30+C35</f>
        <v>0</v>
      </c>
      <c r="D37" s="13">
        <f t="shared" ca="1" si="7"/>
        <v>0</v>
      </c>
      <c r="E37" s="13">
        <f t="shared" ca="1" si="7"/>
        <v>0</v>
      </c>
      <c r="F37" s="13">
        <f t="shared" ca="1" si="7"/>
        <v>0</v>
      </c>
      <c r="G37" s="13">
        <f t="shared" ca="1" si="7"/>
        <v>0</v>
      </c>
    </row>
    <row r="38" spans="1:13" ht="13.5" thickTop="1" x14ac:dyDescent="0.25">
      <c r="A38" s="166" t="s">
        <v>13</v>
      </c>
      <c r="B38" s="167">
        <f>+B37-B25</f>
        <v>0</v>
      </c>
      <c r="C38" s="167">
        <f ca="1">+C37-C25</f>
        <v>0</v>
      </c>
      <c r="D38" s="167">
        <f t="shared" ref="D38:G38" ca="1" si="8">+D37-D25</f>
        <v>0</v>
      </c>
      <c r="E38" s="167">
        <f t="shared" ca="1" si="8"/>
        <v>0</v>
      </c>
      <c r="F38" s="167">
        <f t="shared" ca="1" si="8"/>
        <v>0</v>
      </c>
      <c r="G38" s="167">
        <f t="shared" ca="1" si="8"/>
        <v>0</v>
      </c>
    </row>
    <row r="39" spans="1:13" x14ac:dyDescent="0.25">
      <c r="B39" s="7"/>
      <c r="C39" s="7"/>
      <c r="D39" s="7"/>
      <c r="E39" s="7"/>
      <c r="F39" s="7"/>
      <c r="G39" s="7"/>
    </row>
    <row r="40" spans="1:13" x14ac:dyDescent="0.25">
      <c r="B40" s="7"/>
      <c r="C40" s="7"/>
      <c r="D40" s="7"/>
      <c r="E40" s="7"/>
      <c r="F40" s="7"/>
      <c r="G40" s="7"/>
    </row>
    <row r="41" spans="1:13" x14ac:dyDescent="0.25">
      <c r="B41" s="7"/>
      <c r="C41" s="7"/>
      <c r="D41" s="7"/>
      <c r="E41" s="7"/>
      <c r="F41" s="7"/>
      <c r="G41" s="7"/>
    </row>
    <row r="42" spans="1:13" x14ac:dyDescent="0.25">
      <c r="B42" s="7"/>
      <c r="C42" s="7"/>
      <c r="D42" s="7"/>
      <c r="E42" s="7"/>
      <c r="F42" s="7"/>
      <c r="G42" s="7"/>
    </row>
    <row r="43" spans="1:13" x14ac:dyDescent="0.25">
      <c r="B43" s="7"/>
      <c r="C43" s="7"/>
      <c r="D43" s="7"/>
      <c r="E43" s="7"/>
      <c r="F43" s="7"/>
      <c r="G43" s="7"/>
    </row>
    <row r="44" spans="1:13" x14ac:dyDescent="0.25">
      <c r="B44" s="7"/>
      <c r="C44" s="7"/>
      <c r="D44" s="7"/>
      <c r="E44" s="7"/>
      <c r="F44" s="7"/>
      <c r="G44" s="7"/>
    </row>
    <row r="45" spans="1:13" x14ac:dyDescent="0.25">
      <c r="B45" s="7"/>
      <c r="C45" s="7"/>
      <c r="D45" s="7"/>
      <c r="E45" s="7"/>
      <c r="F45" s="7"/>
      <c r="G45" s="7"/>
    </row>
    <row r="46" spans="1:13" x14ac:dyDescent="0.25">
      <c r="B46" s="7"/>
      <c r="C46" s="7"/>
      <c r="D46" s="7"/>
      <c r="E46" s="7"/>
      <c r="F46" s="7"/>
      <c r="G46" s="7"/>
    </row>
    <row r="47" spans="1:13" x14ac:dyDescent="0.25">
      <c r="B47" s="7"/>
      <c r="C47" s="7"/>
      <c r="D47" s="7"/>
      <c r="E47" s="7"/>
      <c r="F47" s="7"/>
      <c r="G47" s="7"/>
    </row>
    <row r="48" spans="1:13" x14ac:dyDescent="0.25">
      <c r="B48" s="7"/>
      <c r="C48" s="7"/>
      <c r="D48" s="7"/>
      <c r="E48" s="7"/>
      <c r="F48" s="7"/>
      <c r="G48" s="7"/>
    </row>
    <row r="49" spans="2:7" x14ac:dyDescent="0.25">
      <c r="B49" s="7"/>
      <c r="C49" s="7"/>
      <c r="D49" s="7"/>
      <c r="E49" s="7"/>
      <c r="F49" s="7"/>
      <c r="G49" s="7"/>
    </row>
  </sheetData>
  <printOptions horizontalCentered="1"/>
  <pageMargins left="0.70866141732283472" right="0.70866141732283472" top="0.74803149606299213" bottom="0.55118110236220474" header="0.31496062992125984" footer="0.31496062992125984"/>
  <pageSetup paperSize="9" orientation="landscape" r:id="rId1"/>
  <headerFooter>
    <oddHeader>&amp;L&amp;F&amp;R&amp;A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pane xSplit="1" ySplit="5" topLeftCell="B6" activePane="bottomRight" state="frozen"/>
      <selection pane="topRight" activeCell="B1" sqref="B1"/>
      <selection pane="bottomLeft" activeCell="A6" sqref="A6"/>
      <selection pane="bottomRight" activeCell="A37" sqref="A37"/>
    </sheetView>
  </sheetViews>
  <sheetFormatPr defaultColWidth="9.140625" defaultRowHeight="12.75" x14ac:dyDescent="0.25"/>
  <cols>
    <col min="1" max="1" width="27.28515625" style="1" customWidth="1"/>
    <col min="2" max="7" width="12.7109375" style="1" customWidth="1"/>
    <col min="8" max="16384" width="9.140625" style="1"/>
  </cols>
  <sheetData>
    <row r="1" spans="1:7" x14ac:dyDescent="0.25">
      <c r="A1" s="2" t="str">
        <f>+Cover!B1</f>
        <v>CHG</v>
      </c>
    </row>
    <row r="2" spans="1:7" x14ac:dyDescent="0.25">
      <c r="A2" s="4" t="str">
        <f>+BS!A2</f>
        <v>Starting year</v>
      </c>
      <c r="B2" s="5">
        <f>+Cover!B3</f>
        <v>43831</v>
      </c>
      <c r="C2" s="5">
        <f>+Cover!C3</f>
        <v>44197</v>
      </c>
      <c r="D2" s="5">
        <f>+Cover!D3</f>
        <v>44562</v>
      </c>
      <c r="E2" s="5">
        <f>+Cover!E3</f>
        <v>44927</v>
      </c>
      <c r="F2" s="5">
        <f>+Cover!F3</f>
        <v>45292</v>
      </c>
      <c r="G2" s="5">
        <f>+Cover!G3</f>
        <v>45658</v>
      </c>
    </row>
    <row r="3" spans="1:7" x14ac:dyDescent="0.25">
      <c r="A3" s="4" t="str">
        <f>+BS!A3</f>
        <v>Starting year</v>
      </c>
      <c r="B3" s="5">
        <f>+Cover!B4</f>
        <v>44196</v>
      </c>
      <c r="C3" s="5">
        <f>+Cover!C4</f>
        <v>44561</v>
      </c>
      <c r="D3" s="5">
        <f>+Cover!D4</f>
        <v>44926</v>
      </c>
      <c r="E3" s="5">
        <f>+Cover!E4</f>
        <v>45291</v>
      </c>
      <c r="F3" s="5">
        <f>+Cover!F4</f>
        <v>45657</v>
      </c>
      <c r="G3" s="5">
        <f>+Cover!G4</f>
        <v>46022</v>
      </c>
    </row>
    <row r="4" spans="1:7" x14ac:dyDescent="0.25">
      <c r="A4" s="6" t="str">
        <f>+BS!A4</f>
        <v>Starting year</v>
      </c>
      <c r="B4" s="36" t="str">
        <f>+Cover!B5</f>
        <v>FY 2020</v>
      </c>
      <c r="C4" s="36" t="str">
        <f>+Cover!C5</f>
        <v>FY 2021</v>
      </c>
      <c r="D4" s="36" t="str">
        <f>+Cover!D5</f>
        <v>FY 2022</v>
      </c>
      <c r="E4" s="36" t="str">
        <f>+Cover!E5</f>
        <v>FY 2023</v>
      </c>
      <c r="F4" s="36" t="str">
        <f>+Cover!F5</f>
        <v>FY 2024</v>
      </c>
      <c r="G4" s="36" t="str">
        <f>+Cover!G5</f>
        <v>FY 2025</v>
      </c>
    </row>
    <row r="5" spans="1:7" x14ac:dyDescent="0.25">
      <c r="A5" s="3" t="str">
        <f>+BS!A5</f>
        <v>Starting year</v>
      </c>
      <c r="B5" s="8">
        <f>+Cover!B6</f>
        <v>365</v>
      </c>
      <c r="C5" s="8">
        <f>+Cover!C6</f>
        <v>365</v>
      </c>
      <c r="D5" s="8">
        <f>+Cover!D6</f>
        <v>365</v>
      </c>
      <c r="E5" s="8">
        <f>+Cover!E6</f>
        <v>365</v>
      </c>
      <c r="F5" s="8">
        <f>+Cover!F6</f>
        <v>365</v>
      </c>
      <c r="G5" s="8">
        <f>+Cover!G6</f>
        <v>365</v>
      </c>
    </row>
    <row r="7" spans="1:7" x14ac:dyDescent="0.25">
      <c r="A7" s="148" t="s">
        <v>6</v>
      </c>
      <c r="B7" s="149" t="str">
        <f>B4</f>
        <v>FY 2020</v>
      </c>
      <c r="C7" s="149" t="str">
        <f t="shared" ref="C7:G7" si="0">C4</f>
        <v>FY 2021</v>
      </c>
      <c r="D7" s="149" t="str">
        <f t="shared" si="0"/>
        <v>FY 2022</v>
      </c>
      <c r="E7" s="149" t="str">
        <f t="shared" si="0"/>
        <v>FY 2023</v>
      </c>
      <c r="F7" s="149" t="str">
        <f t="shared" si="0"/>
        <v>FY 2024</v>
      </c>
      <c r="G7" s="149" t="str">
        <f t="shared" si="0"/>
        <v>FY 2025</v>
      </c>
    </row>
    <row r="8" spans="1:7" x14ac:dyDescent="0.25">
      <c r="A8" s="1" t="s">
        <v>1</v>
      </c>
      <c r="B8" s="18">
        <f>+'P&amp;L'!B25</f>
        <v>0</v>
      </c>
      <c r="C8" s="18">
        <f>+'P&amp;L'!C25</f>
        <v>0</v>
      </c>
      <c r="D8" s="18">
        <f>+'P&amp;L'!D25</f>
        <v>0</v>
      </c>
      <c r="E8" s="18">
        <f>+'P&amp;L'!E25</f>
        <v>0</v>
      </c>
      <c r="F8" s="18">
        <f>+'P&amp;L'!F25</f>
        <v>0</v>
      </c>
      <c r="G8" s="18">
        <f>+'P&amp;L'!G25</f>
        <v>0</v>
      </c>
    </row>
    <row r="9" spans="1:7" x14ac:dyDescent="0.25">
      <c r="A9" s="17" t="s">
        <v>115</v>
      </c>
      <c r="B9" s="19">
        <f>-'P&amp;L'!B38</f>
        <v>0</v>
      </c>
      <c r="C9" s="19">
        <f ca="1">-'P&amp;L'!C38</f>
        <v>0</v>
      </c>
      <c r="D9" s="19">
        <f ca="1">-'P&amp;L'!D38</f>
        <v>0</v>
      </c>
      <c r="E9" s="19">
        <f ca="1">-'P&amp;L'!E38</f>
        <v>0</v>
      </c>
      <c r="F9" s="19">
        <f ca="1">-'P&amp;L'!F38</f>
        <v>0</v>
      </c>
      <c r="G9" s="19">
        <f ca="1">-'P&amp;L'!G38</f>
        <v>0</v>
      </c>
    </row>
    <row r="10" spans="1:7" x14ac:dyDescent="0.25">
      <c r="A10" s="20" t="s">
        <v>8</v>
      </c>
      <c r="B10" s="12">
        <f>SUM(B8:B9)</f>
        <v>0</v>
      </c>
      <c r="C10" s="12">
        <f t="shared" ref="C10:G10" ca="1" si="1">SUM(C8:C9)</f>
        <v>0</v>
      </c>
      <c r="D10" s="12">
        <f t="shared" ca="1" si="1"/>
        <v>0</v>
      </c>
      <c r="E10" s="12">
        <f t="shared" ca="1" si="1"/>
        <v>0</v>
      </c>
      <c r="F10" s="12">
        <f t="shared" ca="1" si="1"/>
        <v>0</v>
      </c>
      <c r="G10" s="12">
        <f t="shared" ca="1" si="1"/>
        <v>0</v>
      </c>
    </row>
    <row r="11" spans="1:7" x14ac:dyDescent="0.25">
      <c r="B11" s="7"/>
      <c r="C11" s="7"/>
      <c r="D11" s="7"/>
      <c r="E11" s="7"/>
      <c r="F11" s="7"/>
      <c r="G11" s="7"/>
    </row>
    <row r="12" spans="1:7" x14ac:dyDescent="0.25">
      <c r="A12" s="1" t="s">
        <v>137</v>
      </c>
      <c r="B12" s="15"/>
      <c r="C12" s="7">
        <f>+BS!B14-BS!C14</f>
        <v>0</v>
      </c>
      <c r="D12" s="7">
        <f>+BS!C14-BS!D14</f>
        <v>0</v>
      </c>
      <c r="E12" s="7">
        <f>+BS!D14-BS!E14</f>
        <v>0</v>
      </c>
      <c r="F12" s="7">
        <f>+BS!E14-BS!F14</f>
        <v>0</v>
      </c>
      <c r="G12" s="7">
        <f>+BS!F14-BS!G14</f>
        <v>0</v>
      </c>
    </row>
    <row r="13" spans="1:7" x14ac:dyDescent="0.25">
      <c r="A13" s="1" t="s">
        <v>138</v>
      </c>
      <c r="B13" s="15"/>
      <c r="C13" s="7">
        <f>+BS!B15-BS!C15</f>
        <v>0</v>
      </c>
      <c r="D13" s="7">
        <f>+BS!C15-BS!D15</f>
        <v>0</v>
      </c>
      <c r="E13" s="7">
        <f>+BS!D15-BS!E15</f>
        <v>0</v>
      </c>
      <c r="F13" s="7">
        <f>+BS!E15-BS!F15</f>
        <v>0</v>
      </c>
      <c r="G13" s="7">
        <f>+BS!F15-BS!G15</f>
        <v>0</v>
      </c>
    </row>
    <row r="14" spans="1:7" x14ac:dyDescent="0.25">
      <c r="A14" s="1" t="s">
        <v>139</v>
      </c>
      <c r="B14" s="15"/>
      <c r="C14" s="7">
        <f>BS!B16-BS!C16</f>
        <v>0</v>
      </c>
      <c r="D14" s="7">
        <f>BS!C16-BS!D16</f>
        <v>0</v>
      </c>
      <c r="E14" s="7">
        <f>BS!D16-BS!E16</f>
        <v>0</v>
      </c>
      <c r="F14" s="7">
        <f>BS!E16-BS!F16</f>
        <v>0</v>
      </c>
      <c r="G14" s="7">
        <f>BS!F16-BS!G16</f>
        <v>0</v>
      </c>
    </row>
    <row r="15" spans="1:7" x14ac:dyDescent="0.25">
      <c r="A15" s="1" t="s">
        <v>140</v>
      </c>
      <c r="B15" s="15"/>
      <c r="C15" s="7">
        <f>+BS!B19-BS!C19</f>
        <v>0</v>
      </c>
      <c r="D15" s="7">
        <f>+BS!C19-BS!D19</f>
        <v>0</v>
      </c>
      <c r="E15" s="7">
        <f>+BS!D19-BS!E19</f>
        <v>0</v>
      </c>
      <c r="F15" s="7">
        <f>+BS!E19-BS!F19</f>
        <v>0</v>
      </c>
      <c r="G15" s="7">
        <f>+BS!F19-BS!G19</f>
        <v>0</v>
      </c>
    </row>
    <row r="16" spans="1:7" x14ac:dyDescent="0.25">
      <c r="A16" s="1" t="s">
        <v>141</v>
      </c>
      <c r="B16" s="15"/>
      <c r="C16" s="7">
        <f>+BS!B20-BS!C20</f>
        <v>0</v>
      </c>
      <c r="D16" s="7">
        <f>+BS!C20-BS!D20</f>
        <v>0</v>
      </c>
      <c r="E16" s="7">
        <f>+BS!D20-BS!E20</f>
        <v>0</v>
      </c>
      <c r="F16" s="7">
        <f>+BS!E20-BS!F20</f>
        <v>0</v>
      </c>
      <c r="G16" s="7">
        <f>+BS!F20-BS!G20</f>
        <v>0</v>
      </c>
    </row>
    <row r="17" spans="1:7" x14ac:dyDescent="0.25">
      <c r="A17" s="1" t="s">
        <v>142</v>
      </c>
      <c r="B17" s="15"/>
      <c r="C17" s="7">
        <f>+BS!B23-BS!C23</f>
        <v>0</v>
      </c>
      <c r="D17" s="7">
        <f>+BS!C23-BS!D23</f>
        <v>0</v>
      </c>
      <c r="E17" s="7">
        <f>+BS!D23-BS!E23</f>
        <v>0</v>
      </c>
      <c r="F17" s="7">
        <f>+BS!E23-BS!F23</f>
        <v>0</v>
      </c>
      <c r="G17" s="7">
        <f>+BS!F23-BS!G23</f>
        <v>0</v>
      </c>
    </row>
    <row r="19" spans="1:7" x14ac:dyDescent="0.25">
      <c r="A19" s="20" t="s">
        <v>7</v>
      </c>
      <c r="B19" s="12">
        <f>+B10+SUM(B12:B17)</f>
        <v>0</v>
      </c>
      <c r="C19" s="12">
        <f t="shared" ref="C19:F19" ca="1" si="2">+C10+SUM(C12:C17)</f>
        <v>0</v>
      </c>
      <c r="D19" s="12">
        <f t="shared" ca="1" si="2"/>
        <v>0</v>
      </c>
      <c r="E19" s="12">
        <f t="shared" ca="1" si="2"/>
        <v>0</v>
      </c>
      <c r="F19" s="12">
        <f t="shared" ca="1" si="2"/>
        <v>0</v>
      </c>
      <c r="G19" s="12">
        <f ca="1">+G10+SUM(G12:G17)</f>
        <v>0</v>
      </c>
    </row>
    <row r="21" spans="1:7" x14ac:dyDescent="0.25">
      <c r="A21" s="1" t="s">
        <v>143</v>
      </c>
      <c r="B21" s="15"/>
      <c r="C21" s="7">
        <f>+BS!B8-BS!C8-'P&amp;L'!C28</f>
        <v>0</v>
      </c>
      <c r="D21" s="7">
        <f>+BS!C8-BS!D8-'P&amp;L'!D28</f>
        <v>0</v>
      </c>
      <c r="E21" s="7">
        <f>+BS!D8-BS!E8-'P&amp;L'!E28</f>
        <v>0</v>
      </c>
      <c r="F21" s="7">
        <f>+BS!E8-BS!F8-'P&amp;L'!F28</f>
        <v>0</v>
      </c>
      <c r="G21" s="7">
        <f>+BS!F8-BS!G8-'P&amp;L'!G28</f>
        <v>0</v>
      </c>
    </row>
    <row r="22" spans="1:7" x14ac:dyDescent="0.25">
      <c r="A22" s="1" t="s">
        <v>144</v>
      </c>
      <c r="B22" s="15"/>
      <c r="C22" s="7">
        <f>+BS!B9+BS!B11-BS!C9-BS!C11-'P&amp;L'!C29</f>
        <v>0</v>
      </c>
      <c r="D22" s="7">
        <f>+BS!C9+BS!C11-BS!D9-BS!D11-'P&amp;L'!D29</f>
        <v>0</v>
      </c>
      <c r="E22" s="7">
        <f>+BS!D9+BS!D11-BS!E9-BS!E11-'P&amp;L'!E29</f>
        <v>0</v>
      </c>
      <c r="F22" s="7">
        <f>+BS!E9+BS!E11-BS!F9-BS!F11-'P&amp;L'!F29</f>
        <v>0</v>
      </c>
      <c r="G22" s="7">
        <f>+BS!F9+BS!F11-BS!G9-BS!G11-'P&amp;L'!G29</f>
        <v>0</v>
      </c>
    </row>
    <row r="23" spans="1:7" x14ac:dyDescent="0.25">
      <c r="A23" s="1" t="s">
        <v>145</v>
      </c>
      <c r="B23" s="15"/>
      <c r="C23" s="7">
        <f>+BS!B10-BS!C10</f>
        <v>0</v>
      </c>
      <c r="D23" s="7">
        <f>+BS!C10-BS!D10</f>
        <v>0</v>
      </c>
      <c r="E23" s="7">
        <f>+BS!D10-BS!E10</f>
        <v>0</v>
      </c>
      <c r="F23" s="7">
        <f>+BS!E10-BS!F10</f>
        <v>0</v>
      </c>
      <c r="G23" s="7">
        <f>+BS!F10-BS!G10</f>
        <v>0</v>
      </c>
    </row>
    <row r="25" spans="1:7" x14ac:dyDescent="0.25">
      <c r="A25" s="20" t="s">
        <v>9</v>
      </c>
      <c r="B25" s="12">
        <f>+B19+SUM(B21:B23)</f>
        <v>0</v>
      </c>
      <c r="C25" s="12">
        <f t="shared" ref="C25:G25" ca="1" si="3">+C19+SUM(C21:C23)</f>
        <v>0</v>
      </c>
      <c r="D25" s="12">
        <f t="shared" ca="1" si="3"/>
        <v>0</v>
      </c>
      <c r="E25" s="12">
        <f t="shared" ca="1" si="3"/>
        <v>0</v>
      </c>
      <c r="F25" s="12">
        <f t="shared" ca="1" si="3"/>
        <v>0</v>
      </c>
      <c r="G25" s="12">
        <f t="shared" ca="1" si="3"/>
        <v>0</v>
      </c>
    </row>
    <row r="27" spans="1:7" x14ac:dyDescent="0.25">
      <c r="A27" s="1" t="s">
        <v>146</v>
      </c>
      <c r="B27" s="15"/>
      <c r="C27" s="7">
        <f ca="1">-'P&amp;L'!C34</f>
        <v>0</v>
      </c>
      <c r="D27" s="7">
        <f ca="1">-'P&amp;L'!D34</f>
        <v>0</v>
      </c>
      <c r="E27" s="7">
        <f ca="1">-'P&amp;L'!E34</f>
        <v>0</v>
      </c>
      <c r="F27" s="7">
        <f ca="1">-'P&amp;L'!F34</f>
        <v>0</v>
      </c>
      <c r="G27" s="7">
        <f ca="1">-'P&amp;L'!G34</f>
        <v>0</v>
      </c>
    </row>
    <row r="28" spans="1:7" x14ac:dyDescent="0.25">
      <c r="A28" s="1" t="s">
        <v>147</v>
      </c>
      <c r="B28" s="15"/>
      <c r="C28" s="7">
        <f>+'Patrimonio Netto'!C17</f>
        <v>0</v>
      </c>
      <c r="D28" s="7">
        <f>+'Patrimonio Netto'!D17</f>
        <v>0</v>
      </c>
      <c r="E28" s="7">
        <f>+'Patrimonio Netto'!E17</f>
        <v>0</v>
      </c>
      <c r="F28" s="7">
        <f>+'Patrimonio Netto'!F17</f>
        <v>0</v>
      </c>
      <c r="G28" s="7">
        <f>+'Patrimonio Netto'!G17</f>
        <v>0</v>
      </c>
    </row>
    <row r="30" spans="1:7" x14ac:dyDescent="0.25">
      <c r="A30" s="20" t="s">
        <v>10</v>
      </c>
      <c r="B30" s="12">
        <f>+B25+SUM(B27:B28)</f>
        <v>0</v>
      </c>
      <c r="C30" s="12">
        <f t="shared" ref="C30:G30" ca="1" si="4">+C25+SUM(C27:C28)</f>
        <v>0</v>
      </c>
      <c r="D30" s="12">
        <f t="shared" ca="1" si="4"/>
        <v>0</v>
      </c>
      <c r="E30" s="12">
        <f t="shared" ca="1" si="4"/>
        <v>0</v>
      </c>
      <c r="F30" s="12">
        <f t="shared" ca="1" si="4"/>
        <v>0</v>
      </c>
      <c r="G30" s="12">
        <f t="shared" ca="1" si="4"/>
        <v>0</v>
      </c>
    </row>
    <row r="32" spans="1:7" x14ac:dyDescent="0.25">
      <c r="A32" s="1" t="s">
        <v>148</v>
      </c>
      <c r="B32" s="15"/>
      <c r="C32" s="7">
        <f>-BS!B32+BS!C32</f>
        <v>0</v>
      </c>
      <c r="D32" s="7">
        <f>-BS!C32+BS!D32</f>
        <v>0</v>
      </c>
      <c r="E32" s="7">
        <f>-BS!D32+BS!E32</f>
        <v>0</v>
      </c>
      <c r="F32" s="7">
        <f>-BS!E32+BS!F32</f>
        <v>0</v>
      </c>
      <c r="G32" s="7">
        <f>-BS!F32+BS!G32</f>
        <v>0</v>
      </c>
    </row>
    <row r="34" spans="1:7" x14ac:dyDescent="0.25">
      <c r="A34" s="20" t="s">
        <v>11</v>
      </c>
      <c r="B34" s="12">
        <f>+B30+B32</f>
        <v>0</v>
      </c>
      <c r="C34" s="12">
        <f t="shared" ref="C34:G34" ca="1" si="5">+C30+C32</f>
        <v>0</v>
      </c>
      <c r="D34" s="12">
        <f t="shared" ca="1" si="5"/>
        <v>0</v>
      </c>
      <c r="E34" s="12">
        <f t="shared" ca="1" si="5"/>
        <v>0</v>
      </c>
      <c r="F34" s="12">
        <f t="shared" ca="1" si="5"/>
        <v>0</v>
      </c>
      <c r="G34" s="12">
        <f t="shared" ca="1" si="5"/>
        <v>0</v>
      </c>
    </row>
    <row r="36" spans="1:7" x14ac:dyDescent="0.25">
      <c r="A36" s="1" t="s">
        <v>149</v>
      </c>
      <c r="B36" s="15"/>
      <c r="C36" s="7">
        <f>+'Patrimonio Netto'!C10</f>
        <v>0</v>
      </c>
      <c r="D36" s="7">
        <f>+'Patrimonio Netto'!D10</f>
        <v>0</v>
      </c>
      <c r="E36" s="7">
        <f>+'Patrimonio Netto'!E10</f>
        <v>0</v>
      </c>
      <c r="F36" s="7">
        <f>+'Patrimonio Netto'!F10</f>
        <v>0</v>
      </c>
      <c r="G36" s="7">
        <f>+'Patrimonio Netto'!G10</f>
        <v>0</v>
      </c>
    </row>
    <row r="38" spans="1:7" ht="13.5" thickBot="1" x14ac:dyDescent="0.3">
      <c r="A38" s="14" t="s">
        <v>12</v>
      </c>
      <c r="B38" s="13">
        <f>+B34+B36</f>
        <v>0</v>
      </c>
      <c r="C38" s="13">
        <f t="shared" ref="C38:G38" ca="1" si="6">+C34+C36</f>
        <v>0</v>
      </c>
      <c r="D38" s="13">
        <f t="shared" ca="1" si="6"/>
        <v>0</v>
      </c>
      <c r="E38" s="13">
        <f t="shared" ca="1" si="6"/>
        <v>0</v>
      </c>
      <c r="F38" s="13">
        <f t="shared" ca="1" si="6"/>
        <v>0</v>
      </c>
      <c r="G38" s="13">
        <f t="shared" ca="1" si="6"/>
        <v>0</v>
      </c>
    </row>
    <row r="39" spans="1:7" ht="13.5" thickTop="1" x14ac:dyDescent="0.25"/>
    <row r="40" spans="1:7" x14ac:dyDescent="0.25">
      <c r="B40" s="30"/>
      <c r="C40" s="30"/>
      <c r="D40" s="30"/>
      <c r="E40" s="30"/>
      <c r="F40" s="30"/>
      <c r="G40" s="30"/>
    </row>
  </sheetData>
  <printOptions horizontalCentered="1"/>
  <pageMargins left="0.70866141732283472" right="0.70866141732283472" top="0.74803149606299213" bottom="0.55118110236220474" header="0.31496062992125984" footer="0.31496062992125984"/>
  <pageSetup paperSize="9" orientation="landscape" r:id="rId1"/>
  <headerFooter>
    <oddHeader>&amp;L&amp;F&amp;R&amp;A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1"/>
  <sheetViews>
    <sheetView showGridLines="0" workbookViewId="0">
      <pane xSplit="1" ySplit="5" topLeftCell="B6" activePane="bottomRight" state="frozen"/>
      <selection pane="topRight" activeCell="B1" sqref="B1"/>
      <selection pane="bottomLeft" activeCell="A6" sqref="A6"/>
      <selection pane="bottomRight" activeCell="G68" sqref="G68"/>
    </sheetView>
  </sheetViews>
  <sheetFormatPr defaultColWidth="9.140625" defaultRowHeight="12.75" outlineLevelRow="1" x14ac:dyDescent="0.25"/>
  <cols>
    <col min="1" max="1" width="29" style="1" customWidth="1"/>
    <col min="2" max="7" width="12.7109375" style="1" customWidth="1"/>
    <col min="8" max="8" width="1.85546875" style="1" customWidth="1"/>
    <col min="9" max="16384" width="9.140625" style="1"/>
  </cols>
  <sheetData>
    <row r="1" spans="1:7" x14ac:dyDescent="0.25">
      <c r="A1" s="2" t="str">
        <f>+Cover!B1</f>
        <v>CHG</v>
      </c>
    </row>
    <row r="2" spans="1:7" x14ac:dyDescent="0.25">
      <c r="A2" s="4" t="str">
        <f>+'Cash Flow'!A2</f>
        <v>Starting year</v>
      </c>
      <c r="B2" s="5">
        <f>+Cover!B3</f>
        <v>43831</v>
      </c>
      <c r="C2" s="5">
        <f>+Cover!C3</f>
        <v>44197</v>
      </c>
      <c r="D2" s="5">
        <f>+Cover!D3</f>
        <v>44562</v>
      </c>
      <c r="E2" s="5">
        <f>+Cover!E3</f>
        <v>44927</v>
      </c>
      <c r="F2" s="5">
        <f>+Cover!F3</f>
        <v>45292</v>
      </c>
      <c r="G2" s="5">
        <f>+Cover!G3</f>
        <v>45658</v>
      </c>
    </row>
    <row r="3" spans="1:7" x14ac:dyDescent="0.25">
      <c r="A3" s="4" t="str">
        <f>+'Cash Flow'!A3</f>
        <v>Starting year</v>
      </c>
      <c r="B3" s="5">
        <f>+Cover!B4</f>
        <v>44196</v>
      </c>
      <c r="C3" s="5">
        <f>+Cover!C4</f>
        <v>44561</v>
      </c>
      <c r="D3" s="5">
        <f>+Cover!D4</f>
        <v>44926</v>
      </c>
      <c r="E3" s="5">
        <f>+Cover!E4</f>
        <v>45291</v>
      </c>
      <c r="F3" s="5">
        <f>+Cover!F4</f>
        <v>45657</v>
      </c>
      <c r="G3" s="5">
        <f>+Cover!G4</f>
        <v>46022</v>
      </c>
    </row>
    <row r="4" spans="1:7" x14ac:dyDescent="0.25">
      <c r="A4" s="6" t="str">
        <f>+'Cash Flow'!A4</f>
        <v>Starting year</v>
      </c>
      <c r="B4" s="36" t="str">
        <f>+Cover!B5</f>
        <v>FY 2020</v>
      </c>
      <c r="C4" s="36" t="str">
        <f>+Cover!C5</f>
        <v>FY 2021</v>
      </c>
      <c r="D4" s="36" t="str">
        <f>+Cover!D5</f>
        <v>FY 2022</v>
      </c>
      <c r="E4" s="36" t="str">
        <f>+Cover!E5</f>
        <v>FY 2023</v>
      </c>
      <c r="F4" s="36" t="str">
        <f>+Cover!F5</f>
        <v>FY 2024</v>
      </c>
      <c r="G4" s="36" t="str">
        <f>+Cover!G5</f>
        <v>FY 2025</v>
      </c>
    </row>
    <row r="5" spans="1:7" x14ac:dyDescent="0.25">
      <c r="A5" s="3" t="str">
        <f>+'Cash Flow'!A5</f>
        <v>Starting year</v>
      </c>
      <c r="B5" s="8">
        <f>+Cover!B6</f>
        <v>365</v>
      </c>
      <c r="C5" s="8">
        <f>+Cover!C6</f>
        <v>365</v>
      </c>
      <c r="D5" s="8">
        <f>+Cover!D6</f>
        <v>365</v>
      </c>
      <c r="E5" s="8">
        <f>+Cover!E6</f>
        <v>365</v>
      </c>
      <c r="F5" s="8">
        <f>+Cover!F6</f>
        <v>365</v>
      </c>
      <c r="G5" s="8">
        <f>+Cover!G6</f>
        <v>365</v>
      </c>
    </row>
    <row r="7" spans="1:7" x14ac:dyDescent="0.25">
      <c r="A7" s="42" t="s">
        <v>150</v>
      </c>
      <c r="B7" s="38" t="s">
        <v>24</v>
      </c>
      <c r="C7" s="38" t="s">
        <v>151</v>
      </c>
      <c r="D7" s="38" t="s">
        <v>151</v>
      </c>
      <c r="E7" s="38" t="s">
        <v>151</v>
      </c>
      <c r="F7" s="38" t="s">
        <v>151</v>
      </c>
      <c r="G7" s="38" t="s">
        <v>151</v>
      </c>
    </row>
    <row r="8" spans="1:7" x14ac:dyDescent="0.25">
      <c r="A8" s="3"/>
      <c r="B8" s="100"/>
      <c r="C8" s="46"/>
      <c r="D8" s="41"/>
      <c r="E8" s="41"/>
      <c r="F8" s="41"/>
      <c r="G8" s="41"/>
    </row>
    <row r="9" spans="1:7" x14ac:dyDescent="0.25">
      <c r="A9" s="3"/>
      <c r="B9" s="100"/>
      <c r="C9" s="46"/>
      <c r="D9" s="41"/>
      <c r="E9" s="41"/>
      <c r="F9" s="41"/>
      <c r="G9" s="41"/>
    </row>
    <row r="10" spans="1:7" x14ac:dyDescent="0.25">
      <c r="A10" s="3"/>
      <c r="B10" s="100"/>
      <c r="C10" s="46"/>
      <c r="D10" s="41"/>
      <c r="E10" s="41"/>
      <c r="F10" s="41"/>
      <c r="G10" s="41"/>
    </row>
    <row r="11" spans="1:7" x14ac:dyDescent="0.25">
      <c r="A11" s="3"/>
      <c r="B11" s="100"/>
      <c r="C11" s="46"/>
      <c r="D11" s="41"/>
      <c r="E11" s="41"/>
      <c r="F11" s="41"/>
      <c r="G11" s="41"/>
    </row>
    <row r="12" spans="1:7" x14ac:dyDescent="0.25">
      <c r="A12" s="3"/>
      <c r="B12" s="100"/>
      <c r="C12" s="46"/>
      <c r="D12" s="41"/>
      <c r="E12" s="41"/>
      <c r="F12" s="41"/>
      <c r="G12" s="41"/>
    </row>
    <row r="13" spans="1:7" x14ac:dyDescent="0.25">
      <c r="A13" s="3"/>
      <c r="B13" s="100"/>
      <c r="C13" s="46"/>
      <c r="D13" s="41"/>
      <c r="E13" s="41"/>
      <c r="F13" s="41"/>
      <c r="G13" s="41"/>
    </row>
    <row r="14" spans="1:7" x14ac:dyDescent="0.25">
      <c r="A14" s="3"/>
      <c r="B14" s="100"/>
      <c r="C14" s="46"/>
      <c r="D14" s="41"/>
      <c r="E14" s="41"/>
      <c r="F14" s="41"/>
      <c r="G14" s="41"/>
    </row>
    <row r="15" spans="1:7" x14ac:dyDescent="0.25">
      <c r="A15" s="3"/>
      <c r="B15" s="100"/>
      <c r="C15" s="46"/>
      <c r="D15" s="41"/>
      <c r="E15" s="41"/>
      <c r="F15" s="41"/>
      <c r="G15" s="41"/>
    </row>
    <row r="16" spans="1:7" x14ac:dyDescent="0.25">
      <c r="A16" s="3"/>
      <c r="B16" s="100"/>
      <c r="C16" s="46"/>
      <c r="D16" s="41"/>
      <c r="E16" s="41"/>
      <c r="F16" s="41"/>
      <c r="G16" s="41"/>
    </row>
    <row r="17" spans="1:7" x14ac:dyDescent="0.25">
      <c r="A17" s="3"/>
      <c r="B17" s="100"/>
      <c r="C17" s="46"/>
      <c r="D17" s="41"/>
      <c r="E17" s="41"/>
      <c r="F17" s="41"/>
      <c r="G17" s="41"/>
    </row>
    <row r="18" spans="1:7" x14ac:dyDescent="0.25">
      <c r="A18" s="3"/>
      <c r="B18" s="100"/>
      <c r="C18" s="46"/>
      <c r="D18" s="41"/>
      <c r="E18" s="41"/>
      <c r="F18" s="41"/>
      <c r="G18" s="41"/>
    </row>
    <row r="19" spans="1:7" x14ac:dyDescent="0.25">
      <c r="A19" s="3"/>
      <c r="B19" s="100"/>
      <c r="C19" s="46"/>
      <c r="D19" s="41"/>
      <c r="E19" s="41"/>
      <c r="F19" s="41"/>
      <c r="G19" s="41"/>
    </row>
    <row r="20" spans="1:7" x14ac:dyDescent="0.25">
      <c r="A20" s="3"/>
      <c r="B20" s="100"/>
      <c r="C20" s="46"/>
      <c r="D20" s="41"/>
      <c r="E20" s="41"/>
      <c r="F20" s="41"/>
      <c r="G20" s="41"/>
    </row>
    <row r="21" spans="1:7" x14ac:dyDescent="0.25">
      <c r="A21" s="3"/>
      <c r="B21" s="100"/>
      <c r="C21" s="46"/>
      <c r="D21" s="41"/>
      <c r="E21" s="41"/>
      <c r="F21" s="41"/>
      <c r="G21" s="41"/>
    </row>
    <row r="22" spans="1:7" x14ac:dyDescent="0.25">
      <c r="A22" s="3"/>
      <c r="B22" s="100"/>
      <c r="C22" s="46"/>
      <c r="D22" s="41"/>
      <c r="E22" s="41"/>
      <c r="F22" s="41"/>
      <c r="G22" s="41"/>
    </row>
    <row r="23" spans="1:7" x14ac:dyDescent="0.25">
      <c r="A23" s="3"/>
      <c r="B23" s="100"/>
      <c r="C23" s="46"/>
      <c r="D23" s="41"/>
      <c r="E23" s="41"/>
      <c r="F23" s="41"/>
      <c r="G23" s="41"/>
    </row>
    <row r="24" spans="1:7" x14ac:dyDescent="0.25">
      <c r="A24" s="3"/>
      <c r="B24" s="100"/>
      <c r="C24" s="46"/>
      <c r="D24" s="41"/>
      <c r="E24" s="41"/>
      <c r="F24" s="41"/>
      <c r="G24" s="41"/>
    </row>
    <row r="25" spans="1:7" x14ac:dyDescent="0.25">
      <c r="A25" s="3"/>
      <c r="B25" s="100"/>
      <c r="C25" s="46"/>
      <c r="D25" s="41"/>
      <c r="E25" s="41"/>
      <c r="F25" s="41"/>
      <c r="G25" s="41"/>
    </row>
    <row r="26" spans="1:7" x14ac:dyDescent="0.25">
      <c r="A26" s="3"/>
      <c r="B26" s="100"/>
      <c r="C26" s="46"/>
      <c r="D26" s="41"/>
      <c r="E26" s="41"/>
      <c r="F26" s="41"/>
      <c r="G26" s="41"/>
    </row>
    <row r="27" spans="1:7" x14ac:dyDescent="0.25">
      <c r="A27" s="59"/>
      <c r="B27" s="102"/>
      <c r="C27" s="180"/>
      <c r="D27" s="45"/>
      <c r="E27" s="45"/>
      <c r="F27" s="45"/>
      <c r="G27" s="45"/>
    </row>
    <row r="28" spans="1:7" ht="13.5" thickBot="1" x14ac:dyDescent="0.3">
      <c r="A28" s="14" t="s">
        <v>156</v>
      </c>
      <c r="B28" s="40">
        <f>SUM(B8:B27)</f>
        <v>0</v>
      </c>
      <c r="C28" s="40">
        <f t="shared" ref="C28:G28" si="0">SUM(C8:C27)</f>
        <v>0</v>
      </c>
      <c r="D28" s="40">
        <f t="shared" si="0"/>
        <v>0</v>
      </c>
      <c r="E28" s="40">
        <f t="shared" si="0"/>
        <v>0</v>
      </c>
      <c r="F28" s="40">
        <f t="shared" si="0"/>
        <v>0</v>
      </c>
      <c r="G28" s="40">
        <f t="shared" si="0"/>
        <v>0</v>
      </c>
    </row>
    <row r="29" spans="1:7" ht="13.5" thickTop="1" x14ac:dyDescent="0.25">
      <c r="A29" s="9"/>
      <c r="B29" s="170"/>
      <c r="C29" s="89"/>
      <c r="D29" s="89"/>
      <c r="E29" s="89"/>
      <c r="F29" s="89"/>
      <c r="G29" s="89"/>
    </row>
    <row r="30" spans="1:7" hidden="1" outlineLevel="1" x14ac:dyDescent="0.25">
      <c r="A30" s="42" t="s">
        <v>23</v>
      </c>
    </row>
    <row r="31" spans="1:7" hidden="1" outlineLevel="1" x14ac:dyDescent="0.25">
      <c r="A31" s="3"/>
      <c r="B31" s="7">
        <f t="shared" ref="B31:G31" si="1">+B8</f>
        <v>0</v>
      </c>
      <c r="C31" s="7">
        <f t="shared" si="1"/>
        <v>0</v>
      </c>
      <c r="D31" s="7">
        <f t="shared" si="1"/>
        <v>0</v>
      </c>
      <c r="E31" s="7">
        <f t="shared" si="1"/>
        <v>0</v>
      </c>
      <c r="F31" s="7">
        <f t="shared" si="1"/>
        <v>0</v>
      </c>
      <c r="G31" s="7">
        <f t="shared" si="1"/>
        <v>0</v>
      </c>
    </row>
    <row r="32" spans="1:7" hidden="1" outlineLevel="1" x14ac:dyDescent="0.25">
      <c r="A32" s="3"/>
      <c r="B32" s="7">
        <f t="shared" ref="B32:G32" si="2">+B9</f>
        <v>0</v>
      </c>
      <c r="C32" s="7">
        <f t="shared" si="2"/>
        <v>0</v>
      </c>
      <c r="D32" s="7">
        <f t="shared" si="2"/>
        <v>0</v>
      </c>
      <c r="E32" s="7">
        <f t="shared" si="2"/>
        <v>0</v>
      </c>
      <c r="F32" s="7">
        <f t="shared" si="2"/>
        <v>0</v>
      </c>
      <c r="G32" s="7">
        <f t="shared" si="2"/>
        <v>0</v>
      </c>
    </row>
    <row r="33" spans="1:7" hidden="1" outlineLevel="1" x14ac:dyDescent="0.25">
      <c r="A33" s="3"/>
      <c r="B33" s="7">
        <f t="shared" ref="B33:G33" si="3">+B10</f>
        <v>0</v>
      </c>
      <c r="C33" s="7">
        <f t="shared" si="3"/>
        <v>0</v>
      </c>
      <c r="D33" s="7">
        <f t="shared" si="3"/>
        <v>0</v>
      </c>
      <c r="E33" s="7">
        <f t="shared" si="3"/>
        <v>0</v>
      </c>
      <c r="F33" s="7">
        <f t="shared" si="3"/>
        <v>0</v>
      </c>
      <c r="G33" s="7">
        <f t="shared" si="3"/>
        <v>0</v>
      </c>
    </row>
    <row r="34" spans="1:7" hidden="1" outlineLevel="1" x14ac:dyDescent="0.25">
      <c r="A34" s="3"/>
      <c r="B34" s="7">
        <f t="shared" ref="B34:G34" si="4">+B11</f>
        <v>0</v>
      </c>
      <c r="C34" s="7">
        <f t="shared" si="4"/>
        <v>0</v>
      </c>
      <c r="D34" s="7">
        <f t="shared" si="4"/>
        <v>0</v>
      </c>
      <c r="E34" s="7">
        <f t="shared" si="4"/>
        <v>0</v>
      </c>
      <c r="F34" s="7">
        <f t="shared" si="4"/>
        <v>0</v>
      </c>
      <c r="G34" s="7">
        <f t="shared" si="4"/>
        <v>0</v>
      </c>
    </row>
    <row r="35" spans="1:7" hidden="1" outlineLevel="1" x14ac:dyDescent="0.25">
      <c r="A35" s="3"/>
      <c r="B35" s="7">
        <f t="shared" ref="B35:G35" si="5">+B12</f>
        <v>0</v>
      </c>
      <c r="C35" s="7">
        <f t="shared" si="5"/>
        <v>0</v>
      </c>
      <c r="D35" s="7">
        <f t="shared" si="5"/>
        <v>0</v>
      </c>
      <c r="E35" s="7">
        <f t="shared" si="5"/>
        <v>0</v>
      </c>
      <c r="F35" s="7">
        <f t="shared" si="5"/>
        <v>0</v>
      </c>
      <c r="G35" s="7">
        <f t="shared" si="5"/>
        <v>0</v>
      </c>
    </row>
    <row r="36" spans="1:7" hidden="1" outlineLevel="1" x14ac:dyDescent="0.25">
      <c r="A36" s="3"/>
      <c r="B36" s="7">
        <f t="shared" ref="B36:G36" si="6">+B13</f>
        <v>0</v>
      </c>
      <c r="C36" s="7">
        <f t="shared" si="6"/>
        <v>0</v>
      </c>
      <c r="D36" s="7">
        <f t="shared" si="6"/>
        <v>0</v>
      </c>
      <c r="E36" s="7">
        <f t="shared" si="6"/>
        <v>0</v>
      </c>
      <c r="F36" s="7">
        <f t="shared" si="6"/>
        <v>0</v>
      </c>
      <c r="G36" s="7">
        <f t="shared" si="6"/>
        <v>0</v>
      </c>
    </row>
    <row r="37" spans="1:7" hidden="1" outlineLevel="1" x14ac:dyDescent="0.25">
      <c r="A37" s="3"/>
      <c r="B37" s="7">
        <f t="shared" ref="B37:G37" si="7">+B14</f>
        <v>0</v>
      </c>
      <c r="C37" s="7">
        <f t="shared" si="7"/>
        <v>0</v>
      </c>
      <c r="D37" s="7">
        <f t="shared" si="7"/>
        <v>0</v>
      </c>
      <c r="E37" s="7">
        <f t="shared" si="7"/>
        <v>0</v>
      </c>
      <c r="F37" s="7">
        <f t="shared" si="7"/>
        <v>0</v>
      </c>
      <c r="G37" s="7">
        <f t="shared" si="7"/>
        <v>0</v>
      </c>
    </row>
    <row r="38" spans="1:7" hidden="1" outlineLevel="1" x14ac:dyDescent="0.25">
      <c r="A38" s="3"/>
      <c r="B38" s="7">
        <f t="shared" ref="B38:G38" si="8">+B15</f>
        <v>0</v>
      </c>
      <c r="C38" s="7">
        <f t="shared" si="8"/>
        <v>0</v>
      </c>
      <c r="D38" s="7">
        <f t="shared" si="8"/>
        <v>0</v>
      </c>
      <c r="E38" s="7">
        <f t="shared" si="8"/>
        <v>0</v>
      </c>
      <c r="F38" s="7">
        <f t="shared" si="8"/>
        <v>0</v>
      </c>
      <c r="G38" s="7">
        <f t="shared" si="8"/>
        <v>0</v>
      </c>
    </row>
    <row r="39" spans="1:7" hidden="1" outlineLevel="1" x14ac:dyDescent="0.25">
      <c r="A39" s="3"/>
      <c r="B39" s="7">
        <f t="shared" ref="B39:G39" si="9">+B16</f>
        <v>0</v>
      </c>
      <c r="C39" s="7">
        <f t="shared" si="9"/>
        <v>0</v>
      </c>
      <c r="D39" s="7">
        <f t="shared" si="9"/>
        <v>0</v>
      </c>
      <c r="E39" s="7">
        <f t="shared" si="9"/>
        <v>0</v>
      </c>
      <c r="F39" s="7">
        <f t="shared" si="9"/>
        <v>0</v>
      </c>
      <c r="G39" s="7">
        <f t="shared" si="9"/>
        <v>0</v>
      </c>
    </row>
    <row r="40" spans="1:7" hidden="1" outlineLevel="1" x14ac:dyDescent="0.25">
      <c r="A40" s="3"/>
      <c r="B40" s="7">
        <f t="shared" ref="B40:G40" si="10">+B17</f>
        <v>0</v>
      </c>
      <c r="C40" s="7">
        <f t="shared" si="10"/>
        <v>0</v>
      </c>
      <c r="D40" s="7">
        <f t="shared" si="10"/>
        <v>0</v>
      </c>
      <c r="E40" s="7">
        <f t="shared" si="10"/>
        <v>0</v>
      </c>
      <c r="F40" s="7">
        <f t="shared" si="10"/>
        <v>0</v>
      </c>
      <c r="G40" s="7">
        <f t="shared" si="10"/>
        <v>0</v>
      </c>
    </row>
    <row r="41" spans="1:7" hidden="1" outlineLevel="1" x14ac:dyDescent="0.25">
      <c r="A41" s="3"/>
      <c r="B41" s="7">
        <f t="shared" ref="B41:G41" si="11">+B18</f>
        <v>0</v>
      </c>
      <c r="C41" s="7">
        <f t="shared" si="11"/>
        <v>0</v>
      </c>
      <c r="D41" s="7">
        <f t="shared" si="11"/>
        <v>0</v>
      </c>
      <c r="E41" s="7">
        <f t="shared" si="11"/>
        <v>0</v>
      </c>
      <c r="F41" s="7">
        <f t="shared" si="11"/>
        <v>0</v>
      </c>
      <c r="G41" s="7">
        <f t="shared" si="11"/>
        <v>0</v>
      </c>
    </row>
    <row r="42" spans="1:7" hidden="1" outlineLevel="1" x14ac:dyDescent="0.25">
      <c r="A42" s="3"/>
      <c r="B42" s="7">
        <f t="shared" ref="B42:G42" si="12">+B19</f>
        <v>0</v>
      </c>
      <c r="C42" s="7">
        <f t="shared" si="12"/>
        <v>0</v>
      </c>
      <c r="D42" s="7">
        <f t="shared" si="12"/>
        <v>0</v>
      </c>
      <c r="E42" s="7">
        <f t="shared" si="12"/>
        <v>0</v>
      </c>
      <c r="F42" s="7">
        <f t="shared" si="12"/>
        <v>0</v>
      </c>
      <c r="G42" s="7">
        <f t="shared" si="12"/>
        <v>0</v>
      </c>
    </row>
    <row r="43" spans="1:7" hidden="1" outlineLevel="1" x14ac:dyDescent="0.25">
      <c r="A43" s="3"/>
      <c r="B43" s="7">
        <f t="shared" ref="B43:G43" si="13">+B20</f>
        <v>0</v>
      </c>
      <c r="C43" s="7">
        <f t="shared" si="13"/>
        <v>0</v>
      </c>
      <c r="D43" s="7">
        <f t="shared" si="13"/>
        <v>0</v>
      </c>
      <c r="E43" s="7">
        <f t="shared" si="13"/>
        <v>0</v>
      </c>
      <c r="F43" s="7">
        <f t="shared" si="13"/>
        <v>0</v>
      </c>
      <c r="G43" s="7">
        <f t="shared" si="13"/>
        <v>0</v>
      </c>
    </row>
    <row r="44" spans="1:7" hidden="1" outlineLevel="1" x14ac:dyDescent="0.25">
      <c r="A44" s="3"/>
      <c r="B44" s="7">
        <f t="shared" ref="B44:G44" si="14">+B21</f>
        <v>0</v>
      </c>
      <c r="C44" s="7">
        <f t="shared" si="14"/>
        <v>0</v>
      </c>
      <c r="D44" s="7">
        <f t="shared" si="14"/>
        <v>0</v>
      </c>
      <c r="E44" s="7">
        <f t="shared" si="14"/>
        <v>0</v>
      </c>
      <c r="F44" s="7">
        <f t="shared" si="14"/>
        <v>0</v>
      </c>
      <c r="G44" s="7">
        <f t="shared" si="14"/>
        <v>0</v>
      </c>
    </row>
    <row r="45" spans="1:7" hidden="1" outlineLevel="1" x14ac:dyDescent="0.25">
      <c r="A45" s="3"/>
      <c r="B45" s="7">
        <f t="shared" ref="B45:G45" si="15">+B22</f>
        <v>0</v>
      </c>
      <c r="C45" s="7">
        <f t="shared" si="15"/>
        <v>0</v>
      </c>
      <c r="D45" s="7">
        <f t="shared" si="15"/>
        <v>0</v>
      </c>
      <c r="E45" s="7">
        <f t="shared" si="15"/>
        <v>0</v>
      </c>
      <c r="F45" s="7">
        <f t="shared" si="15"/>
        <v>0</v>
      </c>
      <c r="G45" s="7">
        <f t="shared" si="15"/>
        <v>0</v>
      </c>
    </row>
    <row r="46" spans="1:7" hidden="1" outlineLevel="1" x14ac:dyDescent="0.25">
      <c r="A46" s="3"/>
      <c r="B46" s="7">
        <f t="shared" ref="B46:G46" si="16">+B23</f>
        <v>0</v>
      </c>
      <c r="C46" s="7">
        <f t="shared" si="16"/>
        <v>0</v>
      </c>
      <c r="D46" s="7">
        <f t="shared" si="16"/>
        <v>0</v>
      </c>
      <c r="E46" s="7">
        <f t="shared" si="16"/>
        <v>0</v>
      </c>
      <c r="F46" s="7">
        <f t="shared" si="16"/>
        <v>0</v>
      </c>
      <c r="G46" s="7">
        <f t="shared" si="16"/>
        <v>0</v>
      </c>
    </row>
    <row r="47" spans="1:7" hidden="1" outlineLevel="1" x14ac:dyDescent="0.25">
      <c r="A47" s="3"/>
      <c r="B47" s="7">
        <f t="shared" ref="B47:G47" si="17">+B24</f>
        <v>0</v>
      </c>
      <c r="C47" s="7">
        <f t="shared" si="17"/>
        <v>0</v>
      </c>
      <c r="D47" s="7">
        <f t="shared" si="17"/>
        <v>0</v>
      </c>
      <c r="E47" s="7">
        <f t="shared" si="17"/>
        <v>0</v>
      </c>
      <c r="F47" s="7">
        <f t="shared" si="17"/>
        <v>0</v>
      </c>
      <c r="G47" s="7">
        <f t="shared" si="17"/>
        <v>0</v>
      </c>
    </row>
    <row r="48" spans="1:7" hidden="1" outlineLevel="1" x14ac:dyDescent="0.25">
      <c r="A48" s="3"/>
      <c r="B48" s="7">
        <f t="shared" ref="B48:G48" si="18">+B25</f>
        <v>0</v>
      </c>
      <c r="C48" s="7">
        <f t="shared" si="18"/>
        <v>0</v>
      </c>
      <c r="D48" s="7">
        <f t="shared" si="18"/>
        <v>0</v>
      </c>
      <c r="E48" s="7">
        <f t="shared" si="18"/>
        <v>0</v>
      </c>
      <c r="F48" s="7">
        <f t="shared" si="18"/>
        <v>0</v>
      </c>
      <c r="G48" s="7">
        <f t="shared" si="18"/>
        <v>0</v>
      </c>
    </row>
    <row r="49" spans="1:7" hidden="1" outlineLevel="1" x14ac:dyDescent="0.25">
      <c r="A49" s="3"/>
      <c r="B49" s="7">
        <f t="shared" ref="B49:G49" si="19">+B26</f>
        <v>0</v>
      </c>
      <c r="C49" s="7">
        <f t="shared" si="19"/>
        <v>0</v>
      </c>
      <c r="D49" s="7">
        <f t="shared" si="19"/>
        <v>0</v>
      </c>
      <c r="E49" s="7">
        <f t="shared" si="19"/>
        <v>0</v>
      </c>
      <c r="F49" s="7">
        <f t="shared" si="19"/>
        <v>0</v>
      </c>
      <c r="G49" s="7">
        <f t="shared" si="19"/>
        <v>0</v>
      </c>
    </row>
    <row r="50" spans="1:7" hidden="1" outlineLevel="1" x14ac:dyDescent="0.25">
      <c r="A50" s="3"/>
      <c r="B50" s="7">
        <f t="shared" ref="B50:G50" si="20">+B27</f>
        <v>0</v>
      </c>
      <c r="C50" s="7">
        <f t="shared" si="20"/>
        <v>0</v>
      </c>
      <c r="D50" s="7">
        <f t="shared" si="20"/>
        <v>0</v>
      </c>
      <c r="E50" s="7">
        <f t="shared" si="20"/>
        <v>0</v>
      </c>
      <c r="F50" s="7">
        <f t="shared" si="20"/>
        <v>0</v>
      </c>
      <c r="G50" s="7">
        <f t="shared" si="20"/>
        <v>0</v>
      </c>
    </row>
    <row r="51" spans="1:7" ht="13.5" hidden="1" outlineLevel="1" thickBot="1" x14ac:dyDescent="0.3">
      <c r="A51" s="9" t="s">
        <v>25</v>
      </c>
      <c r="B51" s="13">
        <f>SUM(B31:B50)</f>
        <v>0</v>
      </c>
      <c r="C51" s="13">
        <f t="shared" ref="C51:G51" si="21">SUM(C31:C50)</f>
        <v>0</v>
      </c>
      <c r="D51" s="13">
        <f t="shared" si="21"/>
        <v>0</v>
      </c>
      <c r="E51" s="13">
        <f t="shared" si="21"/>
        <v>0</v>
      </c>
      <c r="F51" s="13">
        <f t="shared" si="21"/>
        <v>0</v>
      </c>
      <c r="G51" s="13">
        <f t="shared" si="21"/>
        <v>0</v>
      </c>
    </row>
    <row r="52" spans="1:7" collapsed="1" x14ac:dyDescent="0.25"/>
    <row r="53" spans="1:7" x14ac:dyDescent="0.25">
      <c r="A53" s="42" t="s">
        <v>152</v>
      </c>
    </row>
    <row r="54" spans="1:7" x14ac:dyDescent="0.25">
      <c r="A54" s="3"/>
      <c r="B54" s="43" t="e">
        <f>1-B77/B31</f>
        <v>#DIV/0!</v>
      </c>
      <c r="C54" s="41"/>
      <c r="D54" s="41"/>
      <c r="E54" s="41"/>
      <c r="F54" s="41"/>
      <c r="G54" s="41"/>
    </row>
    <row r="55" spans="1:7" x14ac:dyDescent="0.25">
      <c r="A55" s="3"/>
      <c r="B55" s="43" t="e">
        <f>1-B78/B32</f>
        <v>#DIV/0!</v>
      </c>
      <c r="C55" s="41"/>
      <c r="D55" s="41"/>
      <c r="E55" s="41"/>
      <c r="F55" s="41"/>
      <c r="G55" s="41"/>
    </row>
    <row r="56" spans="1:7" x14ac:dyDescent="0.25">
      <c r="A56" s="3"/>
      <c r="B56" s="43" t="e">
        <f t="shared" ref="B56:B74" si="22">1-B79/B33</f>
        <v>#DIV/0!</v>
      </c>
      <c r="C56" s="41"/>
      <c r="D56" s="41"/>
      <c r="E56" s="41"/>
      <c r="F56" s="41"/>
      <c r="G56" s="41"/>
    </row>
    <row r="57" spans="1:7" x14ac:dyDescent="0.25">
      <c r="A57" s="3"/>
      <c r="B57" s="43" t="e">
        <f t="shared" si="22"/>
        <v>#DIV/0!</v>
      </c>
      <c r="C57" s="41"/>
      <c r="D57" s="41"/>
      <c r="E57" s="41"/>
      <c r="F57" s="41"/>
      <c r="G57" s="41"/>
    </row>
    <row r="58" spans="1:7" x14ac:dyDescent="0.25">
      <c r="A58" s="3"/>
      <c r="B58" s="43" t="e">
        <f t="shared" si="22"/>
        <v>#DIV/0!</v>
      </c>
      <c r="C58" s="41"/>
      <c r="D58" s="41"/>
      <c r="E58" s="41"/>
      <c r="F58" s="41"/>
      <c r="G58" s="41"/>
    </row>
    <row r="59" spans="1:7" x14ac:dyDescent="0.25">
      <c r="A59" s="3"/>
      <c r="B59" s="43" t="e">
        <f t="shared" si="22"/>
        <v>#DIV/0!</v>
      </c>
      <c r="C59" s="41"/>
      <c r="D59" s="41"/>
      <c r="E59" s="41"/>
      <c r="F59" s="41"/>
      <c r="G59" s="41"/>
    </row>
    <row r="60" spans="1:7" x14ac:dyDescent="0.25">
      <c r="A60" s="3"/>
      <c r="B60" s="43" t="e">
        <f t="shared" si="22"/>
        <v>#DIV/0!</v>
      </c>
      <c r="C60" s="41"/>
      <c r="D60" s="41"/>
      <c r="E60" s="41"/>
      <c r="F60" s="41"/>
      <c r="G60" s="41"/>
    </row>
    <row r="61" spans="1:7" x14ac:dyDescent="0.25">
      <c r="A61" s="3"/>
      <c r="B61" s="43" t="e">
        <f t="shared" si="22"/>
        <v>#DIV/0!</v>
      </c>
      <c r="C61" s="41"/>
      <c r="D61" s="41"/>
      <c r="E61" s="41"/>
      <c r="F61" s="41"/>
      <c r="G61" s="41"/>
    </row>
    <row r="62" spans="1:7" x14ac:dyDescent="0.25">
      <c r="A62" s="3"/>
      <c r="B62" s="43" t="e">
        <f t="shared" si="22"/>
        <v>#DIV/0!</v>
      </c>
      <c r="C62" s="41"/>
      <c r="D62" s="41"/>
      <c r="E62" s="41"/>
      <c r="F62" s="41"/>
      <c r="G62" s="41"/>
    </row>
    <row r="63" spans="1:7" x14ac:dyDescent="0.25">
      <c r="A63" s="3"/>
      <c r="B63" s="43" t="e">
        <f t="shared" si="22"/>
        <v>#DIV/0!</v>
      </c>
      <c r="C63" s="41"/>
      <c r="D63" s="41"/>
      <c r="E63" s="41"/>
      <c r="F63" s="41"/>
      <c r="G63" s="41"/>
    </row>
    <row r="64" spans="1:7" x14ac:dyDescent="0.25">
      <c r="A64" s="3"/>
      <c r="B64" s="43" t="e">
        <f t="shared" si="22"/>
        <v>#DIV/0!</v>
      </c>
      <c r="C64" s="41"/>
      <c r="D64" s="41"/>
      <c r="E64" s="41"/>
      <c r="F64" s="41"/>
      <c r="G64" s="41"/>
    </row>
    <row r="65" spans="1:7" x14ac:dyDescent="0.25">
      <c r="A65" s="3"/>
      <c r="B65" s="43" t="e">
        <f t="shared" si="22"/>
        <v>#DIV/0!</v>
      </c>
      <c r="C65" s="41"/>
      <c r="D65" s="41"/>
      <c r="E65" s="41"/>
      <c r="F65" s="41"/>
      <c r="G65" s="41"/>
    </row>
    <row r="66" spans="1:7" x14ac:dyDescent="0.25">
      <c r="A66" s="3"/>
      <c r="B66" s="43" t="e">
        <f t="shared" si="22"/>
        <v>#DIV/0!</v>
      </c>
      <c r="C66" s="41"/>
      <c r="D66" s="41"/>
      <c r="E66" s="41"/>
      <c r="F66" s="41"/>
      <c r="G66" s="41"/>
    </row>
    <row r="67" spans="1:7" x14ac:dyDescent="0.25">
      <c r="A67" s="3"/>
      <c r="B67" s="43" t="e">
        <f t="shared" si="22"/>
        <v>#DIV/0!</v>
      </c>
      <c r="C67" s="41"/>
      <c r="D67" s="41"/>
      <c r="E67" s="41"/>
      <c r="F67" s="41"/>
      <c r="G67" s="41"/>
    </row>
    <row r="68" spans="1:7" x14ac:dyDescent="0.25">
      <c r="A68" s="3"/>
      <c r="B68" s="43" t="e">
        <f t="shared" si="22"/>
        <v>#DIV/0!</v>
      </c>
      <c r="C68" s="41"/>
      <c r="D68" s="41"/>
      <c r="E68" s="41"/>
      <c r="F68" s="41"/>
      <c r="G68" s="41"/>
    </row>
    <row r="69" spans="1:7" x14ac:dyDescent="0.25">
      <c r="A69" s="3"/>
      <c r="B69" s="43" t="e">
        <f t="shared" si="22"/>
        <v>#DIV/0!</v>
      </c>
      <c r="C69" s="41"/>
      <c r="D69" s="41"/>
      <c r="E69" s="41"/>
      <c r="F69" s="41"/>
      <c r="G69" s="41"/>
    </row>
    <row r="70" spans="1:7" x14ac:dyDescent="0.25">
      <c r="A70" s="3"/>
      <c r="B70" s="43" t="e">
        <f t="shared" si="22"/>
        <v>#DIV/0!</v>
      </c>
      <c r="C70" s="41"/>
      <c r="D70" s="41"/>
      <c r="E70" s="41"/>
      <c r="F70" s="41"/>
      <c r="G70" s="41"/>
    </row>
    <row r="71" spans="1:7" x14ac:dyDescent="0.25">
      <c r="A71" s="3"/>
      <c r="B71" s="43" t="e">
        <f t="shared" si="22"/>
        <v>#DIV/0!</v>
      </c>
      <c r="C71" s="41"/>
      <c r="D71" s="41"/>
      <c r="E71" s="41"/>
      <c r="F71" s="41"/>
      <c r="G71" s="41"/>
    </row>
    <row r="72" spans="1:7" x14ac:dyDescent="0.25">
      <c r="A72" s="3"/>
      <c r="B72" s="43" t="e">
        <f t="shared" si="22"/>
        <v>#DIV/0!</v>
      </c>
      <c r="C72" s="41"/>
      <c r="D72" s="41"/>
      <c r="E72" s="41"/>
      <c r="F72" s="41"/>
      <c r="G72" s="41"/>
    </row>
    <row r="73" spans="1:7" x14ac:dyDescent="0.25">
      <c r="A73" s="3"/>
      <c r="B73" s="44" t="e">
        <f t="shared" si="22"/>
        <v>#DIV/0!</v>
      </c>
      <c r="C73" s="45"/>
      <c r="D73" s="45"/>
      <c r="E73" s="45"/>
      <c r="F73" s="45"/>
      <c r="G73" s="45"/>
    </row>
    <row r="74" spans="1:7" ht="13.5" thickBot="1" x14ac:dyDescent="0.3">
      <c r="A74" s="9" t="s">
        <v>153</v>
      </c>
      <c r="B74" s="47" t="e">
        <f t="shared" si="22"/>
        <v>#DIV/0!</v>
      </c>
      <c r="C74" s="47" t="e">
        <f t="shared" ref="C74:G74" si="23">1-C97/C51</f>
        <v>#DIV/0!</v>
      </c>
      <c r="D74" s="47" t="e">
        <f t="shared" si="23"/>
        <v>#DIV/0!</v>
      </c>
      <c r="E74" s="47" t="e">
        <f t="shared" si="23"/>
        <v>#DIV/0!</v>
      </c>
      <c r="F74" s="47" t="e">
        <f t="shared" si="23"/>
        <v>#DIV/0!</v>
      </c>
      <c r="G74" s="47" t="e">
        <f t="shared" si="23"/>
        <v>#DIV/0!</v>
      </c>
    </row>
    <row r="75" spans="1:7" ht="13.5" thickTop="1" x14ac:dyDescent="0.25">
      <c r="A75" s="9"/>
    </row>
    <row r="76" spans="1:7" x14ac:dyDescent="0.25">
      <c r="A76" s="42" t="s">
        <v>154</v>
      </c>
      <c r="B76" s="101"/>
    </row>
    <row r="77" spans="1:7" x14ac:dyDescent="0.25">
      <c r="A77" s="3"/>
      <c r="B77" s="100"/>
      <c r="C77" s="7">
        <f>+C31*(1-C54)</f>
        <v>0</v>
      </c>
      <c r="D77" s="7">
        <f t="shared" ref="D77:G77" si="24">+D31*(1-D54)</f>
        <v>0</v>
      </c>
      <c r="E77" s="7">
        <f t="shared" si="24"/>
        <v>0</v>
      </c>
      <c r="F77" s="7">
        <f t="shared" si="24"/>
        <v>0</v>
      </c>
      <c r="G77" s="7">
        <f t="shared" si="24"/>
        <v>0</v>
      </c>
    </row>
    <row r="78" spans="1:7" x14ac:dyDescent="0.25">
      <c r="A78" s="3"/>
      <c r="B78" s="100"/>
      <c r="C78" s="7">
        <f t="shared" ref="C78:G78" si="25">+C32*(1-C55)</f>
        <v>0</v>
      </c>
      <c r="D78" s="7">
        <f t="shared" si="25"/>
        <v>0</v>
      </c>
      <c r="E78" s="7">
        <f t="shared" si="25"/>
        <v>0</v>
      </c>
      <c r="F78" s="7">
        <f t="shared" si="25"/>
        <v>0</v>
      </c>
      <c r="G78" s="7">
        <f t="shared" si="25"/>
        <v>0</v>
      </c>
    </row>
    <row r="79" spans="1:7" x14ac:dyDescent="0.25">
      <c r="A79" s="3"/>
      <c r="B79" s="100"/>
      <c r="C79" s="7">
        <f t="shared" ref="C79:G79" si="26">+C33*(1-C56)</f>
        <v>0</v>
      </c>
      <c r="D79" s="7">
        <f t="shared" si="26"/>
        <v>0</v>
      </c>
      <c r="E79" s="7">
        <f t="shared" si="26"/>
        <v>0</v>
      </c>
      <c r="F79" s="7">
        <f t="shared" si="26"/>
        <v>0</v>
      </c>
      <c r="G79" s="7">
        <f t="shared" si="26"/>
        <v>0</v>
      </c>
    </row>
    <row r="80" spans="1:7" x14ac:dyDescent="0.25">
      <c r="A80" s="3"/>
      <c r="B80" s="100"/>
      <c r="C80" s="7">
        <f t="shared" ref="C80:G80" si="27">+C34*(1-C57)</f>
        <v>0</v>
      </c>
      <c r="D80" s="7">
        <f t="shared" si="27"/>
        <v>0</v>
      </c>
      <c r="E80" s="7">
        <f t="shared" si="27"/>
        <v>0</v>
      </c>
      <c r="F80" s="7">
        <f t="shared" si="27"/>
        <v>0</v>
      </c>
      <c r="G80" s="7">
        <f t="shared" si="27"/>
        <v>0</v>
      </c>
    </row>
    <row r="81" spans="1:7" x14ac:dyDescent="0.25">
      <c r="A81" s="3"/>
      <c r="B81" s="100"/>
      <c r="C81" s="7">
        <f t="shared" ref="C81:G81" si="28">+C35*(1-C58)</f>
        <v>0</v>
      </c>
      <c r="D81" s="7">
        <f t="shared" si="28"/>
        <v>0</v>
      </c>
      <c r="E81" s="7">
        <f t="shared" si="28"/>
        <v>0</v>
      </c>
      <c r="F81" s="7">
        <f t="shared" si="28"/>
        <v>0</v>
      </c>
      <c r="G81" s="7">
        <f t="shared" si="28"/>
        <v>0</v>
      </c>
    </row>
    <row r="82" spans="1:7" x14ac:dyDescent="0.25">
      <c r="A82" s="3"/>
      <c r="B82" s="100"/>
      <c r="C82" s="7">
        <f t="shared" ref="C82:G82" si="29">+C36*(1-C59)</f>
        <v>0</v>
      </c>
      <c r="D82" s="7">
        <f t="shared" si="29"/>
        <v>0</v>
      </c>
      <c r="E82" s="7">
        <f t="shared" si="29"/>
        <v>0</v>
      </c>
      <c r="F82" s="7">
        <f t="shared" si="29"/>
        <v>0</v>
      </c>
      <c r="G82" s="7">
        <f t="shared" si="29"/>
        <v>0</v>
      </c>
    </row>
    <row r="83" spans="1:7" x14ac:dyDescent="0.25">
      <c r="A83" s="3"/>
      <c r="B83" s="100"/>
      <c r="C83" s="7">
        <f t="shared" ref="C83:G83" si="30">+C37*(1-C60)</f>
        <v>0</v>
      </c>
      <c r="D83" s="7">
        <f t="shared" si="30"/>
        <v>0</v>
      </c>
      <c r="E83" s="7">
        <f t="shared" si="30"/>
        <v>0</v>
      </c>
      <c r="F83" s="7">
        <f t="shared" si="30"/>
        <v>0</v>
      </c>
      <c r="G83" s="7">
        <f t="shared" si="30"/>
        <v>0</v>
      </c>
    </row>
    <row r="84" spans="1:7" x14ac:dyDescent="0.25">
      <c r="A84" s="3"/>
      <c r="B84" s="100"/>
      <c r="C84" s="7">
        <f t="shared" ref="C84:G84" si="31">+C38*(1-C61)</f>
        <v>0</v>
      </c>
      <c r="D84" s="7">
        <f t="shared" si="31"/>
        <v>0</v>
      </c>
      <c r="E84" s="7">
        <f t="shared" si="31"/>
        <v>0</v>
      </c>
      <c r="F84" s="7">
        <f t="shared" si="31"/>
        <v>0</v>
      </c>
      <c r="G84" s="7">
        <f t="shared" si="31"/>
        <v>0</v>
      </c>
    </row>
    <row r="85" spans="1:7" x14ac:dyDescent="0.25">
      <c r="A85" s="3"/>
      <c r="B85" s="100"/>
      <c r="C85" s="7">
        <f t="shared" ref="C85:G85" si="32">+C39*(1-C62)</f>
        <v>0</v>
      </c>
      <c r="D85" s="7">
        <f t="shared" si="32"/>
        <v>0</v>
      </c>
      <c r="E85" s="7">
        <f t="shared" si="32"/>
        <v>0</v>
      </c>
      <c r="F85" s="7">
        <f t="shared" si="32"/>
        <v>0</v>
      </c>
      <c r="G85" s="7">
        <f t="shared" si="32"/>
        <v>0</v>
      </c>
    </row>
    <row r="86" spans="1:7" x14ac:dyDescent="0.25">
      <c r="A86" s="3"/>
      <c r="B86" s="100"/>
      <c r="C86" s="7">
        <f t="shared" ref="C86:G86" si="33">+C40*(1-C63)</f>
        <v>0</v>
      </c>
      <c r="D86" s="7">
        <f t="shared" si="33"/>
        <v>0</v>
      </c>
      <c r="E86" s="7">
        <f t="shared" si="33"/>
        <v>0</v>
      </c>
      <c r="F86" s="7">
        <f t="shared" si="33"/>
        <v>0</v>
      </c>
      <c r="G86" s="7">
        <f t="shared" si="33"/>
        <v>0</v>
      </c>
    </row>
    <row r="87" spans="1:7" x14ac:dyDescent="0.25">
      <c r="A87" s="3"/>
      <c r="B87" s="100"/>
      <c r="C87" s="7">
        <f t="shared" ref="C87:G87" si="34">+C41*(1-C64)</f>
        <v>0</v>
      </c>
      <c r="D87" s="7">
        <f t="shared" si="34"/>
        <v>0</v>
      </c>
      <c r="E87" s="7">
        <f t="shared" si="34"/>
        <v>0</v>
      </c>
      <c r="F87" s="7">
        <f t="shared" si="34"/>
        <v>0</v>
      </c>
      <c r="G87" s="7">
        <f t="shared" si="34"/>
        <v>0</v>
      </c>
    </row>
    <row r="88" spans="1:7" x14ac:dyDescent="0.25">
      <c r="A88" s="3"/>
      <c r="B88" s="100"/>
      <c r="C88" s="7">
        <f t="shared" ref="C88:G88" si="35">+C42*(1-C65)</f>
        <v>0</v>
      </c>
      <c r="D88" s="7">
        <f t="shared" si="35"/>
        <v>0</v>
      </c>
      <c r="E88" s="7">
        <f t="shared" si="35"/>
        <v>0</v>
      </c>
      <c r="F88" s="7">
        <f t="shared" si="35"/>
        <v>0</v>
      </c>
      <c r="G88" s="7">
        <f t="shared" si="35"/>
        <v>0</v>
      </c>
    </row>
    <row r="89" spans="1:7" x14ac:dyDescent="0.25">
      <c r="A89" s="3"/>
      <c r="B89" s="100"/>
      <c r="C89" s="7">
        <f t="shared" ref="C89:G89" si="36">+C43*(1-C66)</f>
        <v>0</v>
      </c>
      <c r="D89" s="7">
        <f t="shared" si="36"/>
        <v>0</v>
      </c>
      <c r="E89" s="7">
        <f t="shared" si="36"/>
        <v>0</v>
      </c>
      <c r="F89" s="7">
        <f t="shared" si="36"/>
        <v>0</v>
      </c>
      <c r="G89" s="7">
        <f t="shared" si="36"/>
        <v>0</v>
      </c>
    </row>
    <row r="90" spans="1:7" x14ac:dyDescent="0.25">
      <c r="A90" s="3"/>
      <c r="B90" s="100"/>
      <c r="C90" s="7">
        <f t="shared" ref="C90:G90" si="37">+C44*(1-C67)</f>
        <v>0</v>
      </c>
      <c r="D90" s="7">
        <f t="shared" si="37"/>
        <v>0</v>
      </c>
      <c r="E90" s="7">
        <f t="shared" si="37"/>
        <v>0</v>
      </c>
      <c r="F90" s="7">
        <f t="shared" si="37"/>
        <v>0</v>
      </c>
      <c r="G90" s="7">
        <f t="shared" si="37"/>
        <v>0</v>
      </c>
    </row>
    <row r="91" spans="1:7" x14ac:dyDescent="0.25">
      <c r="A91" s="3"/>
      <c r="B91" s="100"/>
      <c r="C91" s="7">
        <f t="shared" ref="C91:G91" si="38">+C45*(1-C68)</f>
        <v>0</v>
      </c>
      <c r="D91" s="7">
        <f t="shared" si="38"/>
        <v>0</v>
      </c>
      <c r="E91" s="7">
        <f t="shared" si="38"/>
        <v>0</v>
      </c>
      <c r="F91" s="7">
        <f t="shared" si="38"/>
        <v>0</v>
      </c>
      <c r="G91" s="7">
        <f t="shared" si="38"/>
        <v>0</v>
      </c>
    </row>
    <row r="92" spans="1:7" x14ac:dyDescent="0.25">
      <c r="A92" s="3"/>
      <c r="B92" s="100"/>
      <c r="C92" s="7">
        <f t="shared" ref="C92:G92" si="39">+C46*(1-C69)</f>
        <v>0</v>
      </c>
      <c r="D92" s="7">
        <f t="shared" si="39"/>
        <v>0</v>
      </c>
      <c r="E92" s="7">
        <f t="shared" si="39"/>
        <v>0</v>
      </c>
      <c r="F92" s="7">
        <f t="shared" si="39"/>
        <v>0</v>
      </c>
      <c r="G92" s="7">
        <f t="shared" si="39"/>
        <v>0</v>
      </c>
    </row>
    <row r="93" spans="1:7" x14ac:dyDescent="0.25">
      <c r="A93" s="3"/>
      <c r="B93" s="100"/>
      <c r="C93" s="7">
        <f t="shared" ref="C93:G93" si="40">+C47*(1-C70)</f>
        <v>0</v>
      </c>
      <c r="D93" s="7">
        <f t="shared" si="40"/>
        <v>0</v>
      </c>
      <c r="E93" s="7">
        <f t="shared" si="40"/>
        <v>0</v>
      </c>
      <c r="F93" s="7">
        <f t="shared" si="40"/>
        <v>0</v>
      </c>
      <c r="G93" s="7">
        <f t="shared" si="40"/>
        <v>0</v>
      </c>
    </row>
    <row r="94" spans="1:7" x14ac:dyDescent="0.25">
      <c r="A94" s="3"/>
      <c r="B94" s="100"/>
      <c r="C94" s="7">
        <f t="shared" ref="C94:G94" si="41">+C48*(1-C71)</f>
        <v>0</v>
      </c>
      <c r="D94" s="7">
        <f t="shared" si="41"/>
        <v>0</v>
      </c>
      <c r="E94" s="7">
        <f t="shared" si="41"/>
        <v>0</v>
      </c>
      <c r="F94" s="7">
        <f t="shared" si="41"/>
        <v>0</v>
      </c>
      <c r="G94" s="7">
        <f t="shared" si="41"/>
        <v>0</v>
      </c>
    </row>
    <row r="95" spans="1:7" x14ac:dyDescent="0.25">
      <c r="A95" s="3"/>
      <c r="B95" s="100"/>
      <c r="C95" s="7">
        <f t="shared" ref="C95:G95" si="42">+C49*(1-C72)</f>
        <v>0</v>
      </c>
      <c r="D95" s="7">
        <f t="shared" si="42"/>
        <v>0</v>
      </c>
      <c r="E95" s="7">
        <f t="shared" si="42"/>
        <v>0</v>
      </c>
      <c r="F95" s="7">
        <f t="shared" si="42"/>
        <v>0</v>
      </c>
      <c r="G95" s="7">
        <f t="shared" si="42"/>
        <v>0</v>
      </c>
    </row>
    <row r="96" spans="1:7" x14ac:dyDescent="0.25">
      <c r="A96" s="3"/>
      <c r="B96" s="100"/>
      <c r="C96" s="7">
        <f t="shared" ref="C96:G96" si="43">+C50*(1-C73)</f>
        <v>0</v>
      </c>
      <c r="D96" s="7">
        <f t="shared" si="43"/>
        <v>0</v>
      </c>
      <c r="E96" s="7">
        <f t="shared" si="43"/>
        <v>0</v>
      </c>
      <c r="F96" s="7">
        <f t="shared" si="43"/>
        <v>0</v>
      </c>
      <c r="G96" s="7">
        <f t="shared" si="43"/>
        <v>0</v>
      </c>
    </row>
    <row r="97" spans="1:7" ht="13.5" thickBot="1" x14ac:dyDescent="0.3">
      <c r="A97" s="9" t="s">
        <v>155</v>
      </c>
      <c r="B97" s="13">
        <f>SUM(B77:B96)</f>
        <v>0</v>
      </c>
      <c r="C97" s="13">
        <f t="shared" ref="C97:G97" si="44">SUM(C77:C96)</f>
        <v>0</v>
      </c>
      <c r="D97" s="13">
        <f t="shared" si="44"/>
        <v>0</v>
      </c>
      <c r="E97" s="13">
        <f t="shared" si="44"/>
        <v>0</v>
      </c>
      <c r="F97" s="13">
        <f t="shared" si="44"/>
        <v>0</v>
      </c>
      <c r="G97" s="13">
        <f t="shared" si="44"/>
        <v>0</v>
      </c>
    </row>
    <row r="98" spans="1:7" ht="13.5" thickTop="1" x14ac:dyDescent="0.25"/>
    <row r="99" spans="1:7" x14ac:dyDescent="0.25">
      <c r="A99" s="48" t="s">
        <v>26</v>
      </c>
    </row>
    <row r="100" spans="1:7" x14ac:dyDescent="0.25">
      <c r="A100" s="1" t="s">
        <v>27</v>
      </c>
      <c r="B100" s="41"/>
      <c r="C100" s="41"/>
      <c r="D100" s="41"/>
      <c r="E100" s="41"/>
      <c r="F100" s="41"/>
      <c r="G100" s="41"/>
    </row>
    <row r="101" spans="1:7" x14ac:dyDescent="0.25">
      <c r="A101" s="1" t="s">
        <v>28</v>
      </c>
      <c r="B101" s="7">
        <f>+B51*B100</f>
        <v>0</v>
      </c>
      <c r="C101" s="7">
        <f>+C51*C100</f>
        <v>0</v>
      </c>
      <c r="D101" s="7">
        <f t="shared" ref="D101:G101" si="45">+D51*D100</f>
        <v>0</v>
      </c>
      <c r="E101" s="7">
        <f t="shared" si="45"/>
        <v>0</v>
      </c>
      <c r="F101" s="7">
        <f t="shared" si="45"/>
        <v>0</v>
      </c>
      <c r="G101" s="7">
        <f t="shared" si="45"/>
        <v>0</v>
      </c>
    </row>
  </sheetData>
  <pageMargins left="0.51181102362204722" right="0.51181102362204722" top="0.74803149606299213" bottom="0.74803149606299213" header="0.31496062992125984" footer="0.31496062992125984"/>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workbookViewId="0">
      <selection activeCell="L60" sqref="L60"/>
    </sheetView>
  </sheetViews>
  <sheetFormatPr defaultColWidth="9.140625" defaultRowHeight="12.75" x14ac:dyDescent="0.25"/>
  <cols>
    <col min="1" max="1" width="16.7109375" style="1" bestFit="1" customWidth="1"/>
    <col min="2" max="2" width="23.5703125" style="1" bestFit="1" customWidth="1"/>
    <col min="3" max="8" width="14.7109375" style="1" customWidth="1"/>
    <col min="9" max="16384" width="9.140625" style="1"/>
  </cols>
  <sheetData>
    <row r="1" spans="1:8" x14ac:dyDescent="0.25">
      <c r="A1" s="2" t="str">
        <f>+Cover!B1</f>
        <v>CHG</v>
      </c>
    </row>
    <row r="2" spans="1:8" x14ac:dyDescent="0.25">
      <c r="A2" s="248" t="str">
        <f>+'Assumption_Sales&amp;COGS'!A2</f>
        <v>Starting year</v>
      </c>
      <c r="B2" s="248"/>
      <c r="C2" s="5">
        <f>+Cover!B3</f>
        <v>43831</v>
      </c>
      <c r="D2" s="5">
        <f>+Cover!C3</f>
        <v>44197</v>
      </c>
      <c r="E2" s="5">
        <f>+Cover!D3</f>
        <v>44562</v>
      </c>
      <c r="F2" s="5">
        <f>+Cover!E3</f>
        <v>44927</v>
      </c>
      <c r="G2" s="5">
        <f>+Cover!F3</f>
        <v>45292</v>
      </c>
      <c r="H2" s="5">
        <f>+Cover!G3</f>
        <v>45658</v>
      </c>
    </row>
    <row r="3" spans="1:8" x14ac:dyDescent="0.25">
      <c r="A3" s="248" t="str">
        <f>+'Assumption_Sales&amp;COGS'!A3</f>
        <v>Starting year</v>
      </c>
      <c r="B3" s="248"/>
      <c r="C3" s="5">
        <f>+Cover!B4</f>
        <v>44196</v>
      </c>
      <c r="D3" s="5">
        <f>+Cover!C4</f>
        <v>44561</v>
      </c>
      <c r="E3" s="5">
        <f>+Cover!D4</f>
        <v>44926</v>
      </c>
      <c r="F3" s="5">
        <f>+Cover!E4</f>
        <v>45291</v>
      </c>
      <c r="G3" s="5">
        <f>+Cover!F4</f>
        <v>45657</v>
      </c>
      <c r="H3" s="5">
        <f>+Cover!G4</f>
        <v>46022</v>
      </c>
    </row>
    <row r="4" spans="1:8" x14ac:dyDescent="0.25">
      <c r="A4" s="247" t="str">
        <f>+'Assumption_Sales&amp;COGS'!A4</f>
        <v>Starting year</v>
      </c>
      <c r="B4" s="247"/>
      <c r="C4" s="36" t="str">
        <f>+Cover!B5</f>
        <v>FY 2020</v>
      </c>
      <c r="D4" s="36" t="str">
        <f>+Cover!C5</f>
        <v>FY 2021</v>
      </c>
      <c r="E4" s="36" t="str">
        <f>+Cover!D5</f>
        <v>FY 2022</v>
      </c>
      <c r="F4" s="36" t="str">
        <f>+Cover!E5</f>
        <v>FY 2023</v>
      </c>
      <c r="G4" s="36" t="str">
        <f>+Cover!F5</f>
        <v>FY 2024</v>
      </c>
      <c r="H4" s="36" t="str">
        <f>+Cover!G5</f>
        <v>FY 2025</v>
      </c>
    </row>
    <row r="5" spans="1:8" x14ac:dyDescent="0.25">
      <c r="A5" s="246" t="str">
        <f>+'Assumption_Sales&amp;COGS'!A5</f>
        <v>Starting year</v>
      </c>
      <c r="B5" s="246"/>
      <c r="C5" s="8">
        <f>+Cover!B6</f>
        <v>365</v>
      </c>
      <c r="D5" s="8">
        <f>+Cover!C6</f>
        <v>365</v>
      </c>
      <c r="E5" s="8">
        <f>+Cover!D6</f>
        <v>365</v>
      </c>
      <c r="F5" s="8">
        <f>+Cover!E6</f>
        <v>365</v>
      </c>
      <c r="G5" s="8">
        <f>+Cover!F6</f>
        <v>365</v>
      </c>
      <c r="H5" s="8">
        <f>+Cover!G6</f>
        <v>365</v>
      </c>
    </row>
    <row r="6" spans="1:8" x14ac:dyDescent="0.25">
      <c r="A6" s="59"/>
      <c r="B6" s="59"/>
      <c r="C6" s="8"/>
      <c r="D6" s="8"/>
      <c r="E6" s="8"/>
      <c r="F6" s="8"/>
      <c r="G6" s="8"/>
      <c r="H6" s="8"/>
    </row>
    <row r="7" spans="1:8" x14ac:dyDescent="0.25">
      <c r="A7" s="158" t="s">
        <v>157</v>
      </c>
      <c r="B7" s="157" t="s">
        <v>158</v>
      </c>
      <c r="C7" s="164" t="str">
        <f>+C4</f>
        <v>FY 2020</v>
      </c>
      <c r="D7" s="164" t="str">
        <f t="shared" ref="D7:H7" si="0">+D4</f>
        <v>FY 2021</v>
      </c>
      <c r="E7" s="164" t="str">
        <f t="shared" si="0"/>
        <v>FY 2022</v>
      </c>
      <c r="F7" s="164" t="str">
        <f t="shared" si="0"/>
        <v>FY 2023</v>
      </c>
      <c r="G7" s="164" t="str">
        <f t="shared" si="0"/>
        <v>FY 2024</v>
      </c>
      <c r="H7" s="164" t="str">
        <f t="shared" si="0"/>
        <v>FY 2025</v>
      </c>
    </row>
    <row r="8" spans="1:8" x14ac:dyDescent="0.25">
      <c r="A8" s="163"/>
      <c r="B8" s="163"/>
      <c r="C8" s="159" t="e">
        <f>VLOOKUP($B8,'Assumption_Sales&amp;COGS'!$A$31:$G$50,2,FALSE)</f>
        <v>#N/A</v>
      </c>
      <c r="D8" s="159" t="e">
        <f>VLOOKUP($B8,'Assumption_Sales&amp;COGS'!$A$31:$G$50,3,FALSE)</f>
        <v>#N/A</v>
      </c>
      <c r="E8" s="159" t="e">
        <f>VLOOKUP($B8,'Assumption_Sales&amp;COGS'!$A$31:$G$50,4,FALSE)</f>
        <v>#N/A</v>
      </c>
      <c r="F8" s="159" t="e">
        <f>VLOOKUP($B8,'Assumption_Sales&amp;COGS'!$A$31:$G$50,5,FALSE)</f>
        <v>#N/A</v>
      </c>
      <c r="G8" s="159" t="e">
        <f>VLOOKUP($B8,'Assumption_Sales&amp;COGS'!$A$31:$G$50,6,FALSE)</f>
        <v>#N/A</v>
      </c>
      <c r="H8" s="159" t="e">
        <f>VLOOKUP($B8,'Assumption_Sales&amp;COGS'!$A$31:$G$50,7,FALSE)</f>
        <v>#N/A</v>
      </c>
    </row>
    <row r="9" spans="1:8" x14ac:dyDescent="0.25">
      <c r="A9" s="163"/>
      <c r="B9" s="163"/>
      <c r="C9" s="159" t="e">
        <f>VLOOKUP($B9,'Assumption_Sales&amp;COGS'!$A$31:$G$50,2,FALSE)</f>
        <v>#N/A</v>
      </c>
      <c r="D9" s="159" t="e">
        <f>VLOOKUP($B9,'Assumption_Sales&amp;COGS'!$A$31:$G$50,3,FALSE)</f>
        <v>#N/A</v>
      </c>
      <c r="E9" s="159" t="e">
        <f>VLOOKUP($B9,'Assumption_Sales&amp;COGS'!$A$31:$G$50,4,FALSE)</f>
        <v>#N/A</v>
      </c>
      <c r="F9" s="159" t="e">
        <f>VLOOKUP($B9,'Assumption_Sales&amp;COGS'!$A$31:$G$50,5,FALSE)</f>
        <v>#N/A</v>
      </c>
      <c r="G9" s="159" t="e">
        <f>VLOOKUP($B9,'Assumption_Sales&amp;COGS'!$A$31:$G$50,6,FALSE)</f>
        <v>#N/A</v>
      </c>
      <c r="H9" s="159" t="e">
        <f>VLOOKUP($B9,'Assumption_Sales&amp;COGS'!$A$31:$G$50,7,FALSE)</f>
        <v>#N/A</v>
      </c>
    </row>
    <row r="10" spans="1:8" x14ac:dyDescent="0.25">
      <c r="A10" s="163"/>
      <c r="B10" s="163"/>
      <c r="C10" s="159" t="e">
        <f>VLOOKUP($B10,'Assumption_Sales&amp;COGS'!$A$31:$G$50,2,FALSE)</f>
        <v>#N/A</v>
      </c>
      <c r="D10" s="159" t="e">
        <f>VLOOKUP($B10,'Assumption_Sales&amp;COGS'!$A$31:$G$50,3,FALSE)</f>
        <v>#N/A</v>
      </c>
      <c r="E10" s="159" t="e">
        <f>VLOOKUP($B10,'Assumption_Sales&amp;COGS'!$A$31:$G$50,4,FALSE)</f>
        <v>#N/A</v>
      </c>
      <c r="F10" s="159" t="e">
        <f>VLOOKUP($B10,'Assumption_Sales&amp;COGS'!$A$31:$G$50,5,FALSE)</f>
        <v>#N/A</v>
      </c>
      <c r="G10" s="159" t="e">
        <f>VLOOKUP($B10,'Assumption_Sales&amp;COGS'!$A$31:$G$50,6,FALSE)</f>
        <v>#N/A</v>
      </c>
      <c r="H10" s="159" t="e">
        <f>VLOOKUP($B10,'Assumption_Sales&amp;COGS'!$A$31:$G$50,7,FALSE)</f>
        <v>#N/A</v>
      </c>
    </row>
    <row r="11" spans="1:8" x14ac:dyDescent="0.25">
      <c r="A11" s="163"/>
      <c r="B11" s="163"/>
      <c r="C11" s="159" t="e">
        <f>VLOOKUP($B11,'Assumption_Sales&amp;COGS'!$A$31:$G$50,2,FALSE)</f>
        <v>#N/A</v>
      </c>
      <c r="D11" s="159" t="e">
        <f>VLOOKUP($B11,'Assumption_Sales&amp;COGS'!$A$31:$G$50,3,FALSE)</f>
        <v>#N/A</v>
      </c>
      <c r="E11" s="159" t="e">
        <f>VLOOKUP($B11,'Assumption_Sales&amp;COGS'!$A$31:$G$50,4,FALSE)</f>
        <v>#N/A</v>
      </c>
      <c r="F11" s="159" t="e">
        <f>VLOOKUP($B11,'Assumption_Sales&amp;COGS'!$A$31:$G$50,5,FALSE)</f>
        <v>#N/A</v>
      </c>
      <c r="G11" s="159" t="e">
        <f>VLOOKUP($B11,'Assumption_Sales&amp;COGS'!$A$31:$G$50,6,FALSE)</f>
        <v>#N/A</v>
      </c>
      <c r="H11" s="159" t="e">
        <f>VLOOKUP($B11,'Assumption_Sales&amp;COGS'!$A$31:$G$50,7,FALSE)</f>
        <v>#N/A</v>
      </c>
    </row>
    <row r="12" spans="1:8" x14ac:dyDescent="0.25">
      <c r="A12" s="163"/>
      <c r="B12" s="163"/>
      <c r="C12" s="159" t="e">
        <f>VLOOKUP($B12,'Assumption_Sales&amp;COGS'!$A$31:$G$50,2,FALSE)</f>
        <v>#N/A</v>
      </c>
      <c r="D12" s="159" t="e">
        <f>VLOOKUP($B12,'Assumption_Sales&amp;COGS'!$A$31:$G$50,3,FALSE)</f>
        <v>#N/A</v>
      </c>
      <c r="E12" s="159" t="e">
        <f>VLOOKUP($B12,'Assumption_Sales&amp;COGS'!$A$31:$G$50,4,FALSE)</f>
        <v>#N/A</v>
      </c>
      <c r="F12" s="159" t="e">
        <f>VLOOKUP($B12,'Assumption_Sales&amp;COGS'!$A$31:$G$50,5,FALSE)</f>
        <v>#N/A</v>
      </c>
      <c r="G12" s="159" t="e">
        <f>VLOOKUP($B12,'Assumption_Sales&amp;COGS'!$A$31:$G$50,6,FALSE)</f>
        <v>#N/A</v>
      </c>
      <c r="H12" s="159" t="e">
        <f>VLOOKUP($B12,'Assumption_Sales&amp;COGS'!$A$31:$G$50,7,FALSE)</f>
        <v>#N/A</v>
      </c>
    </row>
    <row r="13" spans="1:8" x14ac:dyDescent="0.25">
      <c r="A13" s="163"/>
      <c r="B13" s="163"/>
      <c r="C13" s="159" t="e">
        <f>VLOOKUP($B13,'Assumption_Sales&amp;COGS'!$A$31:$G$50,2,FALSE)</f>
        <v>#N/A</v>
      </c>
      <c r="D13" s="159" t="e">
        <f>VLOOKUP($B13,'Assumption_Sales&amp;COGS'!$A$31:$G$50,3,FALSE)</f>
        <v>#N/A</v>
      </c>
      <c r="E13" s="159" t="e">
        <f>VLOOKUP($B13,'Assumption_Sales&amp;COGS'!$A$31:$G$50,4,FALSE)</f>
        <v>#N/A</v>
      </c>
      <c r="F13" s="159" t="e">
        <f>VLOOKUP($B13,'Assumption_Sales&amp;COGS'!$A$31:$G$50,5,FALSE)</f>
        <v>#N/A</v>
      </c>
      <c r="G13" s="159" t="e">
        <f>VLOOKUP($B13,'Assumption_Sales&amp;COGS'!$A$31:$G$50,6,FALSE)</f>
        <v>#N/A</v>
      </c>
      <c r="H13" s="159" t="e">
        <f>VLOOKUP($B13,'Assumption_Sales&amp;COGS'!$A$31:$G$50,7,FALSE)</f>
        <v>#N/A</v>
      </c>
    </row>
    <row r="14" spans="1:8" x14ac:dyDescent="0.25">
      <c r="A14" s="163"/>
      <c r="B14" s="163"/>
      <c r="C14" s="159" t="e">
        <f>VLOOKUP($B14,'Assumption_Sales&amp;COGS'!$A$31:$G$50,2,FALSE)</f>
        <v>#N/A</v>
      </c>
      <c r="D14" s="159" t="e">
        <f>VLOOKUP($B14,'Assumption_Sales&amp;COGS'!$A$31:$G$50,3,FALSE)</f>
        <v>#N/A</v>
      </c>
      <c r="E14" s="159" t="e">
        <f>VLOOKUP($B14,'Assumption_Sales&amp;COGS'!$A$31:$G$50,4,FALSE)</f>
        <v>#N/A</v>
      </c>
      <c r="F14" s="159" t="e">
        <f>VLOOKUP($B14,'Assumption_Sales&amp;COGS'!$A$31:$G$50,5,FALSE)</f>
        <v>#N/A</v>
      </c>
      <c r="G14" s="159" t="e">
        <f>VLOOKUP($B14,'Assumption_Sales&amp;COGS'!$A$31:$G$50,6,FALSE)</f>
        <v>#N/A</v>
      </c>
      <c r="H14" s="159" t="e">
        <f>VLOOKUP($B14,'Assumption_Sales&amp;COGS'!$A$31:$G$50,7,FALSE)</f>
        <v>#N/A</v>
      </c>
    </row>
    <row r="15" spans="1:8" x14ac:dyDescent="0.25">
      <c r="A15" s="163"/>
      <c r="B15" s="163"/>
      <c r="C15" s="159" t="e">
        <f>VLOOKUP($B15,'Assumption_Sales&amp;COGS'!$A$31:$G$50,2,FALSE)</f>
        <v>#N/A</v>
      </c>
      <c r="D15" s="159" t="e">
        <f>VLOOKUP($B15,'Assumption_Sales&amp;COGS'!$A$31:$G$50,3,FALSE)</f>
        <v>#N/A</v>
      </c>
      <c r="E15" s="159" t="e">
        <f>VLOOKUP($B15,'Assumption_Sales&amp;COGS'!$A$31:$G$50,4,FALSE)</f>
        <v>#N/A</v>
      </c>
      <c r="F15" s="159" t="e">
        <f>VLOOKUP($B15,'Assumption_Sales&amp;COGS'!$A$31:$G$50,5,FALSE)</f>
        <v>#N/A</v>
      </c>
      <c r="G15" s="159" t="e">
        <f>VLOOKUP($B15,'Assumption_Sales&amp;COGS'!$A$31:$G$50,6,FALSE)</f>
        <v>#N/A</v>
      </c>
      <c r="H15" s="159" t="e">
        <f>VLOOKUP($B15,'Assumption_Sales&amp;COGS'!$A$31:$G$50,7,FALSE)</f>
        <v>#N/A</v>
      </c>
    </row>
    <row r="16" spans="1:8" x14ac:dyDescent="0.25">
      <c r="A16" s="163"/>
      <c r="B16" s="163"/>
      <c r="C16" s="159" t="e">
        <f>VLOOKUP($B16,'Assumption_Sales&amp;COGS'!$A$31:$G$50,2,FALSE)</f>
        <v>#N/A</v>
      </c>
      <c r="D16" s="159" t="e">
        <f>VLOOKUP($B16,'Assumption_Sales&amp;COGS'!$A$31:$G$50,3,FALSE)</f>
        <v>#N/A</v>
      </c>
      <c r="E16" s="159" t="e">
        <f>VLOOKUP($B16,'Assumption_Sales&amp;COGS'!$A$31:$G$50,4,FALSE)</f>
        <v>#N/A</v>
      </c>
      <c r="F16" s="159" t="e">
        <f>VLOOKUP($B16,'Assumption_Sales&amp;COGS'!$A$31:$G$50,5,FALSE)</f>
        <v>#N/A</v>
      </c>
      <c r="G16" s="159" t="e">
        <f>VLOOKUP($B16,'Assumption_Sales&amp;COGS'!$A$31:$G$50,6,FALSE)</f>
        <v>#N/A</v>
      </c>
      <c r="H16" s="159" t="e">
        <f>VLOOKUP($B16,'Assumption_Sales&amp;COGS'!$A$31:$G$50,7,FALSE)</f>
        <v>#N/A</v>
      </c>
    </row>
    <row r="17" spans="1:8" x14ac:dyDescent="0.25">
      <c r="A17" s="163"/>
      <c r="B17" s="163"/>
      <c r="C17" s="159" t="e">
        <f>VLOOKUP($B17,'Assumption_Sales&amp;COGS'!$A$31:$G$50,2,FALSE)</f>
        <v>#N/A</v>
      </c>
      <c r="D17" s="159" t="e">
        <f>VLOOKUP($B17,'Assumption_Sales&amp;COGS'!$A$31:$G$50,3,FALSE)</f>
        <v>#N/A</v>
      </c>
      <c r="E17" s="159" t="e">
        <f>VLOOKUP($B17,'Assumption_Sales&amp;COGS'!$A$31:$G$50,4,FALSE)</f>
        <v>#N/A</v>
      </c>
      <c r="F17" s="159" t="e">
        <f>VLOOKUP($B17,'Assumption_Sales&amp;COGS'!$A$31:$G$50,5,FALSE)</f>
        <v>#N/A</v>
      </c>
      <c r="G17" s="159" t="e">
        <f>VLOOKUP($B17,'Assumption_Sales&amp;COGS'!$A$31:$G$50,6,FALSE)</f>
        <v>#N/A</v>
      </c>
      <c r="H17" s="159" t="e">
        <f>VLOOKUP($B17,'Assumption_Sales&amp;COGS'!$A$31:$G$50,7,FALSE)</f>
        <v>#N/A</v>
      </c>
    </row>
    <row r="18" spans="1:8" x14ac:dyDescent="0.25">
      <c r="A18" s="163"/>
      <c r="B18" s="163"/>
      <c r="C18" s="159" t="e">
        <f>VLOOKUP($B18,'Assumption_Sales&amp;COGS'!$A$31:$G$50,2,FALSE)</f>
        <v>#N/A</v>
      </c>
      <c r="D18" s="159" t="e">
        <f>VLOOKUP($B18,'Assumption_Sales&amp;COGS'!$A$31:$G$50,3,FALSE)</f>
        <v>#N/A</v>
      </c>
      <c r="E18" s="159" t="e">
        <f>VLOOKUP($B18,'Assumption_Sales&amp;COGS'!$A$31:$G$50,4,FALSE)</f>
        <v>#N/A</v>
      </c>
      <c r="F18" s="159" t="e">
        <f>VLOOKUP($B18,'Assumption_Sales&amp;COGS'!$A$31:$G$50,5,FALSE)</f>
        <v>#N/A</v>
      </c>
      <c r="G18" s="159" t="e">
        <f>VLOOKUP($B18,'Assumption_Sales&amp;COGS'!$A$31:$G$50,6,FALSE)</f>
        <v>#N/A</v>
      </c>
      <c r="H18" s="159" t="e">
        <f>VLOOKUP($B18,'Assumption_Sales&amp;COGS'!$A$31:$G$50,7,FALSE)</f>
        <v>#N/A</v>
      </c>
    </row>
    <row r="19" spans="1:8" x14ac:dyDescent="0.25">
      <c r="A19" s="163"/>
      <c r="B19" s="163"/>
      <c r="C19" s="159" t="e">
        <f>VLOOKUP($B19,'Assumption_Sales&amp;COGS'!$A$31:$G$50,2,FALSE)</f>
        <v>#N/A</v>
      </c>
      <c r="D19" s="159" t="e">
        <f>VLOOKUP($B19,'Assumption_Sales&amp;COGS'!$A$31:$G$50,3,FALSE)</f>
        <v>#N/A</v>
      </c>
      <c r="E19" s="159" t="e">
        <f>VLOOKUP($B19,'Assumption_Sales&amp;COGS'!$A$31:$G$50,4,FALSE)</f>
        <v>#N/A</v>
      </c>
      <c r="F19" s="159" t="e">
        <f>VLOOKUP($B19,'Assumption_Sales&amp;COGS'!$A$31:$G$50,5,FALSE)</f>
        <v>#N/A</v>
      </c>
      <c r="G19" s="159" t="e">
        <f>VLOOKUP($B19,'Assumption_Sales&amp;COGS'!$A$31:$G$50,6,FALSE)</f>
        <v>#N/A</v>
      </c>
      <c r="H19" s="159" t="e">
        <f>VLOOKUP($B19,'Assumption_Sales&amp;COGS'!$A$31:$G$50,7,FALSE)</f>
        <v>#N/A</v>
      </c>
    </row>
    <row r="20" spans="1:8" x14ac:dyDescent="0.25">
      <c r="A20" s="163"/>
      <c r="B20" s="163"/>
      <c r="C20" s="159" t="e">
        <f>VLOOKUP($B20,'Assumption_Sales&amp;COGS'!$A$31:$G$50,2,FALSE)</f>
        <v>#N/A</v>
      </c>
      <c r="D20" s="159" t="e">
        <f>VLOOKUP($B20,'Assumption_Sales&amp;COGS'!$A$31:$G$50,3,FALSE)</f>
        <v>#N/A</v>
      </c>
      <c r="E20" s="159" t="e">
        <f>VLOOKUP($B20,'Assumption_Sales&amp;COGS'!$A$31:$G$50,4,FALSE)</f>
        <v>#N/A</v>
      </c>
      <c r="F20" s="159" t="e">
        <f>VLOOKUP($B20,'Assumption_Sales&amp;COGS'!$A$31:$G$50,5,FALSE)</f>
        <v>#N/A</v>
      </c>
      <c r="G20" s="159" t="e">
        <f>VLOOKUP($B20,'Assumption_Sales&amp;COGS'!$A$31:$G$50,6,FALSE)</f>
        <v>#N/A</v>
      </c>
      <c r="H20" s="159" t="e">
        <f>VLOOKUP($B20,'Assumption_Sales&amp;COGS'!$A$31:$G$50,7,FALSE)</f>
        <v>#N/A</v>
      </c>
    </row>
    <row r="21" spans="1:8" x14ac:dyDescent="0.25">
      <c r="A21" s="163"/>
      <c r="B21" s="163"/>
      <c r="C21" s="159" t="e">
        <f>VLOOKUP($B21,'Assumption_Sales&amp;COGS'!$A$31:$G$50,2,FALSE)</f>
        <v>#N/A</v>
      </c>
      <c r="D21" s="159" t="e">
        <f>VLOOKUP($B21,'Assumption_Sales&amp;COGS'!$A$31:$G$50,3,FALSE)</f>
        <v>#N/A</v>
      </c>
      <c r="E21" s="159" t="e">
        <f>VLOOKUP($B21,'Assumption_Sales&amp;COGS'!$A$31:$G$50,4,FALSE)</f>
        <v>#N/A</v>
      </c>
      <c r="F21" s="159" t="e">
        <f>VLOOKUP($B21,'Assumption_Sales&amp;COGS'!$A$31:$G$50,5,FALSE)</f>
        <v>#N/A</v>
      </c>
      <c r="G21" s="159" t="e">
        <f>VLOOKUP($B21,'Assumption_Sales&amp;COGS'!$A$31:$G$50,6,FALSE)</f>
        <v>#N/A</v>
      </c>
      <c r="H21" s="159" t="e">
        <f>VLOOKUP($B21,'Assumption_Sales&amp;COGS'!$A$31:$G$50,7,FALSE)</f>
        <v>#N/A</v>
      </c>
    </row>
    <row r="22" spans="1:8" x14ac:dyDescent="0.25">
      <c r="A22" s="163"/>
      <c r="B22" s="163"/>
      <c r="C22" s="159" t="e">
        <f>VLOOKUP($B22,'Assumption_Sales&amp;COGS'!$A$31:$G$50,2,FALSE)</f>
        <v>#N/A</v>
      </c>
      <c r="D22" s="159" t="e">
        <f>VLOOKUP($B22,'Assumption_Sales&amp;COGS'!$A$31:$G$50,3,FALSE)</f>
        <v>#N/A</v>
      </c>
      <c r="E22" s="159" t="e">
        <f>VLOOKUP($B22,'Assumption_Sales&amp;COGS'!$A$31:$G$50,4,FALSE)</f>
        <v>#N/A</v>
      </c>
      <c r="F22" s="159" t="e">
        <f>VLOOKUP($B22,'Assumption_Sales&amp;COGS'!$A$31:$G$50,5,FALSE)</f>
        <v>#N/A</v>
      </c>
      <c r="G22" s="159" t="e">
        <f>VLOOKUP($B22,'Assumption_Sales&amp;COGS'!$A$31:$G$50,6,FALSE)</f>
        <v>#N/A</v>
      </c>
      <c r="H22" s="159" t="e">
        <f>VLOOKUP($B22,'Assumption_Sales&amp;COGS'!$A$31:$G$50,7,FALSE)</f>
        <v>#N/A</v>
      </c>
    </row>
    <row r="23" spans="1:8" x14ac:dyDescent="0.25">
      <c r="A23" s="163"/>
      <c r="B23" s="163"/>
      <c r="C23" s="159" t="e">
        <f>VLOOKUP($B23,'Assumption_Sales&amp;COGS'!$A$31:$G$50,2,FALSE)</f>
        <v>#N/A</v>
      </c>
      <c r="D23" s="159" t="e">
        <f>VLOOKUP($B23,'Assumption_Sales&amp;COGS'!$A$31:$G$50,3,FALSE)</f>
        <v>#N/A</v>
      </c>
      <c r="E23" s="159" t="e">
        <f>VLOOKUP($B23,'Assumption_Sales&amp;COGS'!$A$31:$G$50,4,FALSE)</f>
        <v>#N/A</v>
      </c>
      <c r="F23" s="159" t="e">
        <f>VLOOKUP($B23,'Assumption_Sales&amp;COGS'!$A$31:$G$50,5,FALSE)</f>
        <v>#N/A</v>
      </c>
      <c r="G23" s="159" t="e">
        <f>VLOOKUP($B23,'Assumption_Sales&amp;COGS'!$A$31:$G$50,6,FALSE)</f>
        <v>#N/A</v>
      </c>
      <c r="H23" s="159" t="e">
        <f>VLOOKUP($B23,'Assumption_Sales&amp;COGS'!$A$31:$G$50,7,FALSE)</f>
        <v>#N/A</v>
      </c>
    </row>
    <row r="24" spans="1:8" x14ac:dyDescent="0.25">
      <c r="A24" s="163"/>
      <c r="B24" s="163"/>
      <c r="C24" s="159" t="e">
        <f>VLOOKUP($B24,'Assumption_Sales&amp;COGS'!$A$31:$G$50,2,FALSE)</f>
        <v>#N/A</v>
      </c>
      <c r="D24" s="159" t="e">
        <f>VLOOKUP($B24,'Assumption_Sales&amp;COGS'!$A$31:$G$50,3,FALSE)</f>
        <v>#N/A</v>
      </c>
      <c r="E24" s="159" t="e">
        <f>VLOOKUP($B24,'Assumption_Sales&amp;COGS'!$A$31:$G$50,4,FALSE)</f>
        <v>#N/A</v>
      </c>
      <c r="F24" s="159" t="e">
        <f>VLOOKUP($B24,'Assumption_Sales&amp;COGS'!$A$31:$G$50,5,FALSE)</f>
        <v>#N/A</v>
      </c>
      <c r="G24" s="159" t="e">
        <f>VLOOKUP($B24,'Assumption_Sales&amp;COGS'!$A$31:$G$50,6,FALSE)</f>
        <v>#N/A</v>
      </c>
      <c r="H24" s="159" t="e">
        <f>VLOOKUP($B24,'Assumption_Sales&amp;COGS'!$A$31:$G$50,7,FALSE)</f>
        <v>#N/A</v>
      </c>
    </row>
    <row r="25" spans="1:8" x14ac:dyDescent="0.25">
      <c r="A25" s="163"/>
      <c r="B25" s="163"/>
      <c r="C25" s="159" t="e">
        <f>VLOOKUP($B25,'Assumption_Sales&amp;COGS'!$A$31:$G$50,2,FALSE)</f>
        <v>#N/A</v>
      </c>
      <c r="D25" s="159" t="e">
        <f>VLOOKUP($B25,'Assumption_Sales&amp;COGS'!$A$31:$G$50,3,FALSE)</f>
        <v>#N/A</v>
      </c>
      <c r="E25" s="159" t="e">
        <f>VLOOKUP($B25,'Assumption_Sales&amp;COGS'!$A$31:$G$50,4,FALSE)</f>
        <v>#N/A</v>
      </c>
      <c r="F25" s="159" t="e">
        <f>VLOOKUP($B25,'Assumption_Sales&amp;COGS'!$A$31:$G$50,5,FALSE)</f>
        <v>#N/A</v>
      </c>
      <c r="G25" s="159" t="e">
        <f>VLOOKUP($B25,'Assumption_Sales&amp;COGS'!$A$31:$G$50,6,FALSE)</f>
        <v>#N/A</v>
      </c>
      <c r="H25" s="159" t="e">
        <f>VLOOKUP($B25,'Assumption_Sales&amp;COGS'!$A$31:$G$50,7,FALSE)</f>
        <v>#N/A</v>
      </c>
    </row>
    <row r="26" spans="1:8" x14ac:dyDescent="0.25">
      <c r="A26" s="163"/>
      <c r="B26" s="163"/>
      <c r="C26" s="159" t="e">
        <f>VLOOKUP($B26,'Assumption_Sales&amp;COGS'!$A$31:$G$50,2,FALSE)</f>
        <v>#N/A</v>
      </c>
      <c r="D26" s="159" t="e">
        <f>VLOOKUP($B26,'Assumption_Sales&amp;COGS'!$A$31:$G$50,3,FALSE)</f>
        <v>#N/A</v>
      </c>
      <c r="E26" s="159" t="e">
        <f>VLOOKUP($B26,'Assumption_Sales&amp;COGS'!$A$31:$G$50,4,FALSE)</f>
        <v>#N/A</v>
      </c>
      <c r="F26" s="159" t="e">
        <f>VLOOKUP($B26,'Assumption_Sales&amp;COGS'!$A$31:$G$50,5,FALSE)</f>
        <v>#N/A</v>
      </c>
      <c r="G26" s="159" t="e">
        <f>VLOOKUP($B26,'Assumption_Sales&amp;COGS'!$A$31:$G$50,6,FALSE)</f>
        <v>#N/A</v>
      </c>
      <c r="H26" s="159" t="e">
        <f>VLOOKUP($B26,'Assumption_Sales&amp;COGS'!$A$31:$G$50,7,FALSE)</f>
        <v>#N/A</v>
      </c>
    </row>
    <row r="27" spans="1:8" x14ac:dyDescent="0.25">
      <c r="A27" s="163"/>
      <c r="B27" s="163"/>
      <c r="C27" s="159" t="e">
        <f>VLOOKUP($B27,'Assumption_Sales&amp;COGS'!$A$31:$G$50,2,FALSE)</f>
        <v>#N/A</v>
      </c>
      <c r="D27" s="159" t="e">
        <f>VLOOKUP($B27,'Assumption_Sales&amp;COGS'!$A$31:$G$50,3,FALSE)</f>
        <v>#N/A</v>
      </c>
      <c r="E27" s="159" t="e">
        <f>VLOOKUP($B27,'Assumption_Sales&amp;COGS'!$A$31:$G$50,4,FALSE)</f>
        <v>#N/A</v>
      </c>
      <c r="F27" s="159" t="e">
        <f>VLOOKUP($B27,'Assumption_Sales&amp;COGS'!$A$31:$G$50,5,FALSE)</f>
        <v>#N/A</v>
      </c>
      <c r="G27" s="159" t="e">
        <f>VLOOKUP($B27,'Assumption_Sales&amp;COGS'!$A$31:$G$50,6,FALSE)</f>
        <v>#N/A</v>
      </c>
      <c r="H27" s="159" t="e">
        <f>VLOOKUP($B27,'Assumption_Sales&amp;COGS'!$A$31:$G$50,7,FALSE)</f>
        <v>#N/A</v>
      </c>
    </row>
    <row r="28" spans="1:8" x14ac:dyDescent="0.25">
      <c r="A28" s="162"/>
      <c r="B28" s="160" t="s">
        <v>159</v>
      </c>
      <c r="C28" s="161" t="e">
        <f>SUM(C8:C27)</f>
        <v>#N/A</v>
      </c>
      <c r="D28" s="161" t="e">
        <f t="shared" ref="D28:H28" si="1">SUM(D8:D27)</f>
        <v>#N/A</v>
      </c>
      <c r="E28" s="161" t="e">
        <f t="shared" si="1"/>
        <v>#N/A</v>
      </c>
      <c r="F28" s="161" t="e">
        <f t="shared" si="1"/>
        <v>#N/A</v>
      </c>
      <c r="G28" s="161" t="e">
        <f t="shared" si="1"/>
        <v>#N/A</v>
      </c>
      <c r="H28" s="161" t="e">
        <f t="shared" si="1"/>
        <v>#N/A</v>
      </c>
    </row>
    <row r="30" spans="1:8" x14ac:dyDescent="0.25">
      <c r="B30" s="148" t="s">
        <v>54</v>
      </c>
      <c r="C30" s="165" t="str">
        <f>+C7</f>
        <v>FY 2020</v>
      </c>
      <c r="D30" s="165" t="str">
        <f t="shared" ref="D30:H30" si="2">+D7</f>
        <v>FY 2021</v>
      </c>
      <c r="E30" s="165" t="str">
        <f t="shared" si="2"/>
        <v>FY 2022</v>
      </c>
      <c r="F30" s="165" t="str">
        <f t="shared" si="2"/>
        <v>FY 2023</v>
      </c>
      <c r="G30" s="165" t="str">
        <f t="shared" si="2"/>
        <v>FY 2024</v>
      </c>
      <c r="H30" s="165" t="str">
        <f t="shared" si="2"/>
        <v>FY 2025</v>
      </c>
    </row>
    <row r="31" spans="1:8" x14ac:dyDescent="0.25">
      <c r="B31" s="163"/>
      <c r="C31" s="159">
        <f t="shared" ref="C31:C36" si="3">SUMIF($A$8:$A$27,$B31,$C$8:$C$27)</f>
        <v>0</v>
      </c>
      <c r="D31" s="159">
        <f t="shared" ref="D31:D36" si="4">SUMIF($A$8:$A$27,$B31,$D$8:$D$27)</f>
        <v>0</v>
      </c>
      <c r="E31" s="159">
        <f t="shared" ref="E31:E36" si="5">SUMIF($A$8:$A$27,$B31,$E$8:$E$27)</f>
        <v>0</v>
      </c>
      <c r="F31" s="159">
        <f t="shared" ref="F31:F36" si="6">SUMIF($A$8:$A$27,$B31,$F$8:$F$27)</f>
        <v>0</v>
      </c>
      <c r="G31" s="159">
        <f t="shared" ref="G31:G36" si="7">SUMIF($A$8:$A$27,$B31,$G$8:$G$27)</f>
        <v>0</v>
      </c>
      <c r="H31" s="159">
        <f t="shared" ref="H31:H36" si="8">SUMIF($A$8:$A$27,$B31,$H$8:$H$27)</f>
        <v>0</v>
      </c>
    </row>
    <row r="32" spans="1:8" x14ac:dyDescent="0.25">
      <c r="B32" s="163"/>
      <c r="C32" s="159">
        <f t="shared" si="3"/>
        <v>0</v>
      </c>
      <c r="D32" s="159">
        <f t="shared" si="4"/>
        <v>0</v>
      </c>
      <c r="E32" s="159">
        <f t="shared" si="5"/>
        <v>0</v>
      </c>
      <c r="F32" s="159">
        <f t="shared" si="6"/>
        <v>0</v>
      </c>
      <c r="G32" s="159">
        <f t="shared" si="7"/>
        <v>0</v>
      </c>
      <c r="H32" s="159">
        <f t="shared" si="8"/>
        <v>0</v>
      </c>
    </row>
    <row r="33" spans="2:8" x14ac:dyDescent="0.25">
      <c r="B33" s="163"/>
      <c r="C33" s="159">
        <f t="shared" si="3"/>
        <v>0</v>
      </c>
      <c r="D33" s="159">
        <f t="shared" si="4"/>
        <v>0</v>
      </c>
      <c r="E33" s="159">
        <f t="shared" si="5"/>
        <v>0</v>
      </c>
      <c r="F33" s="159">
        <f t="shared" si="6"/>
        <v>0</v>
      </c>
      <c r="G33" s="159">
        <f t="shared" si="7"/>
        <v>0</v>
      </c>
      <c r="H33" s="159">
        <f t="shared" si="8"/>
        <v>0</v>
      </c>
    </row>
    <row r="34" spans="2:8" x14ac:dyDescent="0.25">
      <c r="B34" s="163"/>
      <c r="C34" s="159">
        <f t="shared" si="3"/>
        <v>0</v>
      </c>
      <c r="D34" s="159">
        <f t="shared" si="4"/>
        <v>0</v>
      </c>
      <c r="E34" s="159">
        <f t="shared" si="5"/>
        <v>0</v>
      </c>
      <c r="F34" s="159">
        <f t="shared" si="6"/>
        <v>0</v>
      </c>
      <c r="G34" s="159">
        <f t="shared" si="7"/>
        <v>0</v>
      </c>
      <c r="H34" s="159">
        <f t="shared" si="8"/>
        <v>0</v>
      </c>
    </row>
    <row r="35" spans="2:8" x14ac:dyDescent="0.25">
      <c r="B35" s="163"/>
      <c r="C35" s="159">
        <f t="shared" si="3"/>
        <v>0</v>
      </c>
      <c r="D35" s="159">
        <f t="shared" si="4"/>
        <v>0</v>
      </c>
      <c r="E35" s="159">
        <f t="shared" si="5"/>
        <v>0</v>
      </c>
      <c r="F35" s="159">
        <f t="shared" si="6"/>
        <v>0</v>
      </c>
      <c r="G35" s="159">
        <f t="shared" si="7"/>
        <v>0</v>
      </c>
      <c r="H35" s="159">
        <f t="shared" si="8"/>
        <v>0</v>
      </c>
    </row>
    <row r="36" spans="2:8" x14ac:dyDescent="0.25">
      <c r="B36" s="163"/>
      <c r="C36" s="159">
        <f t="shared" si="3"/>
        <v>0</v>
      </c>
      <c r="D36" s="159">
        <f t="shared" si="4"/>
        <v>0</v>
      </c>
      <c r="E36" s="159">
        <f t="shared" si="5"/>
        <v>0</v>
      </c>
      <c r="F36" s="159">
        <f t="shared" si="6"/>
        <v>0</v>
      </c>
      <c r="G36" s="159">
        <f t="shared" si="7"/>
        <v>0</v>
      </c>
      <c r="H36" s="159">
        <f t="shared" si="8"/>
        <v>0</v>
      </c>
    </row>
    <row r="37" spans="2:8" x14ac:dyDescent="0.25">
      <c r="C37" s="161">
        <f>SUM(C31:C36)</f>
        <v>0</v>
      </c>
      <c r="D37" s="161">
        <f t="shared" ref="D37:H37" si="9">SUM(D31:D36)</f>
        <v>0</v>
      </c>
      <c r="E37" s="161">
        <f t="shared" si="9"/>
        <v>0</v>
      </c>
      <c r="F37" s="161">
        <f t="shared" si="9"/>
        <v>0</v>
      </c>
      <c r="G37" s="161">
        <f t="shared" si="9"/>
        <v>0</v>
      </c>
      <c r="H37" s="161">
        <f t="shared" si="9"/>
        <v>0</v>
      </c>
    </row>
  </sheetData>
  <mergeCells count="4">
    <mergeCell ref="A5:B5"/>
    <mergeCell ref="A4:B4"/>
    <mergeCell ref="A3:B3"/>
    <mergeCell ref="A2:B2"/>
  </mergeCells>
  <pageMargins left="0.51181102362204722" right="0.5118110236220472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Key figures</vt:lpstr>
      <vt:lpstr>Graphic</vt:lpstr>
      <vt:lpstr>Rating MCC</vt:lpstr>
      <vt:lpstr>P&amp;L</vt:lpstr>
      <vt:lpstr>BS</vt:lpstr>
      <vt:lpstr>Cash Flow</vt:lpstr>
      <vt:lpstr>Assumption_Sales&amp;COGS</vt:lpstr>
      <vt:lpstr>Analisi vendite</vt:lpstr>
      <vt:lpstr>CAGR Revenue</vt:lpstr>
      <vt:lpstr>OPEX</vt:lpstr>
      <vt:lpstr>Taxes</vt:lpstr>
      <vt:lpstr>Assumption_BS_CCN</vt:lpstr>
      <vt:lpstr>Assumption_BS_CAPEX</vt:lpstr>
      <vt:lpstr>Calcolo finanziamenti</vt:lpstr>
      <vt:lpstr>Patrimonio Netto</vt:lpstr>
      <vt:lpstr>Piano mutui</vt:lpstr>
      <vt:lpstr>CAGR</vt:lpstr>
      <vt:lpstr>P</vt:lpstr>
      <vt:lpstr>VF</vt:lpstr>
      <vt:lpstr>VI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C. Magrì, ACA</dc:creator>
  <cp:lastModifiedBy>Carly Haines</cp:lastModifiedBy>
  <cp:lastPrinted>2020-10-22T10:10:09Z</cp:lastPrinted>
  <dcterms:created xsi:type="dcterms:W3CDTF">2017-05-01T14:36:56Z</dcterms:created>
  <dcterms:modified xsi:type="dcterms:W3CDTF">2020-11-16T12:55:39Z</dcterms:modified>
</cp:coreProperties>
</file>